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mhverfisstofnun.sharepoint.com/sites/TeymiGrnsSamflags/Shared Documents/Græn skref og grænt bókhald/Grænt bókhald/2021/"/>
    </mc:Choice>
  </mc:AlternateContent>
  <xr:revisionPtr revIDLastSave="0" documentId="8_{6A8D4A6E-B494-4E37-92B3-9143C1F59313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Algengar ferðir" sheetId="1" r:id="rId1"/>
    <sheet name="Ýmsir flugleggir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0" i="1" l="1"/>
  <c r="B96" i="1" l="1"/>
  <c r="D89" i="1"/>
  <c r="D90" i="1"/>
  <c r="D91" i="1"/>
  <c r="D92" i="1"/>
  <c r="D93" i="1"/>
  <c r="D94" i="1"/>
  <c r="D95" i="1"/>
  <c r="D88" i="1"/>
  <c r="B85" i="1" l="1"/>
  <c r="F5" i="1" l="1"/>
  <c r="F10" i="1"/>
  <c r="F20" i="1"/>
  <c r="F26" i="1"/>
  <c r="F28" i="1"/>
  <c r="F32" i="1"/>
  <c r="F35" i="1"/>
  <c r="F38" i="1"/>
  <c r="F39" i="1"/>
  <c r="F41" i="1"/>
  <c r="F42" i="1"/>
  <c r="F43" i="1"/>
  <c r="F44" i="1"/>
  <c r="F46" i="1"/>
  <c r="F47" i="1"/>
  <c r="F50" i="1"/>
  <c r="F51" i="1"/>
  <c r="F53" i="1"/>
  <c r="F54" i="1"/>
  <c r="F56" i="1"/>
  <c r="F57" i="1"/>
  <c r="F58" i="1"/>
  <c r="F59" i="1"/>
  <c r="F60" i="1"/>
  <c r="F61" i="1"/>
  <c r="F62" i="1"/>
  <c r="F63" i="1"/>
  <c r="F65" i="1"/>
  <c r="F66" i="1"/>
  <c r="F67" i="1"/>
  <c r="F69" i="1"/>
  <c r="F70" i="1"/>
  <c r="F73" i="1"/>
  <c r="F75" i="1"/>
  <c r="F76" i="1"/>
  <c r="F77" i="1"/>
  <c r="F78" i="1"/>
  <c r="F79" i="1"/>
  <c r="F80" i="1"/>
  <c r="F81" i="1"/>
  <c r="F83" i="1"/>
  <c r="F8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E37" i="1"/>
  <c r="F37" i="1" s="1"/>
  <c r="E33" i="1"/>
  <c r="F33" i="1" s="1"/>
  <c r="E32" i="1"/>
  <c r="E27" i="1"/>
  <c r="F27" i="1" s="1"/>
  <c r="E94" i="1" l="1"/>
  <c r="F94" i="1" s="1"/>
  <c r="E90" i="1"/>
  <c r="F90" i="1" s="1"/>
  <c r="E88" i="1"/>
  <c r="F88" i="1" s="1"/>
  <c r="E92" i="1"/>
  <c r="F92" i="1" s="1"/>
  <c r="E89" i="1"/>
  <c r="F89" i="1" s="1"/>
  <c r="E91" i="1"/>
  <c r="F91" i="1" s="1"/>
  <c r="E93" i="1"/>
  <c r="F93" i="1" s="1"/>
  <c r="E95" i="1"/>
  <c r="F95" i="1" s="1"/>
  <c r="F96" i="1" l="1"/>
  <c r="D96" i="1"/>
  <c r="E82" i="1"/>
  <c r="F82" i="1" s="1"/>
  <c r="E74" i="1"/>
  <c r="F74" i="1" s="1"/>
  <c r="E72" i="1"/>
  <c r="F72" i="1" s="1"/>
  <c r="E71" i="1"/>
  <c r="F71" i="1" s="1"/>
  <c r="E68" i="1"/>
  <c r="F68" i="1" s="1"/>
  <c r="E64" i="1"/>
  <c r="F64" i="1" s="1"/>
  <c r="E55" i="1"/>
  <c r="F55" i="1" s="1"/>
  <c r="E52" i="1"/>
  <c r="F52" i="1" s="1"/>
  <c r="E49" i="1"/>
  <c r="F49" i="1" s="1"/>
  <c r="E48" i="1"/>
  <c r="F48" i="1" s="1"/>
  <c r="E45" i="1"/>
  <c r="F45" i="1" s="1"/>
  <c r="E25" i="1"/>
  <c r="F25" i="1" s="1"/>
  <c r="E29" i="1"/>
  <c r="F29" i="1" s="1"/>
  <c r="E22" i="1"/>
  <c r="F22" i="1" s="1"/>
  <c r="E18" i="1"/>
  <c r="F18" i="1" s="1"/>
  <c r="C18" i="1"/>
  <c r="D18" i="1" s="1"/>
  <c r="E17" i="1"/>
  <c r="F17" i="1" s="1"/>
  <c r="E12" i="1"/>
  <c r="F12" i="1" s="1"/>
  <c r="E9" i="1"/>
  <c r="F9" i="1" s="1"/>
  <c r="E40" i="1"/>
  <c r="F40" i="1" s="1"/>
  <c r="E36" i="1" l="1"/>
  <c r="F36" i="1" s="1"/>
  <c r="E34" i="1"/>
  <c r="F34" i="1" s="1"/>
  <c r="E30" i="1"/>
  <c r="F30" i="1" s="1"/>
  <c r="E31" i="1"/>
  <c r="F31" i="1" s="1"/>
  <c r="E24" i="1"/>
  <c r="F24" i="1" s="1"/>
  <c r="E23" i="1"/>
  <c r="F23" i="1" s="1"/>
  <c r="E21" i="1"/>
  <c r="F21" i="1" s="1"/>
  <c r="E19" i="1"/>
  <c r="F19" i="1" s="1"/>
  <c r="E16" i="1"/>
  <c r="F16" i="1" s="1"/>
  <c r="E15" i="1"/>
  <c r="F15" i="1" s="1"/>
  <c r="E13" i="1"/>
  <c r="F13" i="1" s="1"/>
  <c r="E14" i="1"/>
  <c r="F14" i="1" s="1"/>
  <c r="E11" i="1"/>
  <c r="F11" i="1" s="1"/>
  <c r="E8" i="1"/>
  <c r="F8" i="1" s="1"/>
  <c r="E7" i="1"/>
  <c r="F7" i="1" s="1"/>
  <c r="E6" i="1"/>
  <c r="F6" i="1" s="1"/>
  <c r="E4" i="1"/>
  <c r="F4" i="1" s="1"/>
  <c r="F85" i="1" l="1"/>
  <c r="D4" i="1"/>
  <c r="D8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Birgitta Steingrímsdóttir</author>
  </authors>
  <commentList>
    <comment ref="C1" authorId="0" shapeId="0" xr:uid="{0D3A207B-6B98-48D3-9453-42F9A2AD8FFD}">
      <text>
        <r>
          <rPr>
            <b/>
            <sz val="9"/>
            <color indexed="81"/>
            <rFont val="Tahoma"/>
            <family val="2"/>
          </rPr>
          <t xml:space="preserve">Losun reiknuð í reiknivél ICAO þann 8.3.2020
</t>
        </r>
      </text>
    </comment>
  </commentList>
</comments>
</file>

<file path=xl/sharedStrings.xml><?xml version="1.0" encoding="utf-8"?>
<sst xmlns="http://schemas.openxmlformats.org/spreadsheetml/2006/main" count="221" uniqueCount="218">
  <si>
    <t>Kaupmannahöfn (KEF-CPH-KEF)</t>
  </si>
  <si>
    <t>Osló (KEF-OSL-KEF)</t>
  </si>
  <si>
    <t>Helsinki (KEF-HEL-KEF)</t>
  </si>
  <si>
    <t>Álaborg (KEF-CPH-AAL-CPH-KEF)</t>
  </si>
  <si>
    <t>Brussel (KEF-BRU-AMS-KEF)</t>
  </si>
  <si>
    <t>Brussel (KEF-BRU-KEF)</t>
  </si>
  <si>
    <t>Boston (KEF-BOS-KEF)</t>
  </si>
  <si>
    <t>Amsterdam (KEF-AMS-KEF)</t>
  </si>
  <si>
    <t>Edinborg (CPH-EDI-KEF)</t>
  </si>
  <si>
    <t>London (KEF-LGW-KEF)</t>
  </si>
  <si>
    <t>Osló (KEF-OSL-CPH-KEF)</t>
  </si>
  <si>
    <t>Lissabon(KEF-LGW-LIS-GVA-KEF)</t>
  </si>
  <si>
    <t>Dublin (KEF-DUB-KEF)</t>
  </si>
  <si>
    <t>Madrid (KEF-MAD-KEF)</t>
  </si>
  <si>
    <t>Helsinki (KEF-CPH-HEL-CPH-KEF)</t>
  </si>
  <si>
    <t>Helsinki (KEF-HEL-CPH-KEF)</t>
  </si>
  <si>
    <t>Brussel (KEF-BRU-LHR-KEF)</t>
  </si>
  <si>
    <t>Osló (KEF-OSL-HAM-KEF)</t>
  </si>
  <si>
    <t>Tallinn (KEF-ARN-TLL-CPH-KEF)</t>
  </si>
  <si>
    <t>Edinborg (KEF-EDI-LGW-KEF)</t>
  </si>
  <si>
    <t>Trier (KEF-FRA-KEF)</t>
  </si>
  <si>
    <t>Trier (KEF-FRA-CDG-KEF)</t>
  </si>
  <si>
    <t>Zurich (KEF-ZRH- KEF)</t>
  </si>
  <si>
    <t>Frankfurt (KEF-FRA-KEF)</t>
  </si>
  <si>
    <t>Seattle (KEF-SEA-KEF)</t>
  </si>
  <si>
    <t>Washington (KEF-IAD-KEF)</t>
  </si>
  <si>
    <t>New York (KEF-JFK-KEF)</t>
  </si>
  <si>
    <t>París (KEF-CDG-KEF)</t>
  </si>
  <si>
    <t>Montreal (KEF-YUL-KEF)</t>
  </si>
  <si>
    <t>Barcelona (KEF-BCN-KEF)</t>
  </si>
  <si>
    <t>Budapest (KEF-BUD-KEF)</t>
  </si>
  <si>
    <t>Losun alls</t>
  </si>
  <si>
    <t>Berlín (KEF-TXL-KEF)</t>
  </si>
  <si>
    <t>Km</t>
  </si>
  <si>
    <t xml:space="preserve">Km </t>
  </si>
  <si>
    <t>Lissabon(KEF-LHR-LIS-AMS-KEF)</t>
  </si>
  <si>
    <t>Kg</t>
  </si>
  <si>
    <t>Aþena (KEF-TXL-SXF-ATH-LGW-KEF)</t>
  </si>
  <si>
    <t>Bodö (KEF-CPH-OSL-BOO-OSL-KEF)</t>
  </si>
  <si>
    <t>Brussel (KEF-BRU-CPH-KEF)</t>
  </si>
  <si>
    <t>Búkarest (BCN-OTP-MUC-KEF)</t>
  </si>
  <si>
    <t>Búkarest, Rúmenía (KEF-AMS-OTP-WAW-KEF)</t>
  </si>
  <si>
    <t>Glasgow (KEF-GLA-KEF)</t>
  </si>
  <si>
    <t>Edinborg (KEF-EDI-KEF)</t>
  </si>
  <si>
    <t>Glasgow (KEF-GLA)</t>
  </si>
  <si>
    <t>Edinborg (KEF-EDI)</t>
  </si>
  <si>
    <t>Færeyjar (KEF-FAE-CPH-KEF)</t>
  </si>
  <si>
    <t>Gautaborg (KEF-ARN-GOT-CPH-KEF)</t>
  </si>
  <si>
    <t xml:space="preserve">Flugleggur </t>
  </si>
  <si>
    <t>AMS/KEF</t>
  </si>
  <si>
    <t>AMS/OTP</t>
  </si>
  <si>
    <t>ARN/CPH</t>
  </si>
  <si>
    <t>ARN/GOT</t>
  </si>
  <si>
    <t>ARN/HEL</t>
  </si>
  <si>
    <t>ARN/KEF</t>
  </si>
  <si>
    <t>ARN/OSL</t>
  </si>
  <si>
    <t>ARN/TLL</t>
  </si>
  <si>
    <t>ARN/VAA</t>
  </si>
  <si>
    <t>ATH/LGW</t>
  </si>
  <si>
    <t>BCN/OTP</t>
  </si>
  <si>
    <t>BRU/AMS</t>
  </si>
  <si>
    <t>BRU/CPH</t>
  </si>
  <si>
    <t>BRU/KEF</t>
  </si>
  <si>
    <t>BRU/LHR/KEF</t>
  </si>
  <si>
    <t>BRU/LIS</t>
  </si>
  <si>
    <t>BRU/OSL</t>
  </si>
  <si>
    <t>CPH/AMS</t>
  </si>
  <si>
    <t>CPH/ARN</t>
  </si>
  <si>
    <t>CPH/ARN/VAA</t>
  </si>
  <si>
    <t>CPH/BRU</t>
  </si>
  <si>
    <t>CPH/GDN/CPH</t>
  </si>
  <si>
    <t>CPH/KEF</t>
  </si>
  <si>
    <t>CPH/OSL</t>
  </si>
  <si>
    <t>CPH/RIX/CPH</t>
  </si>
  <si>
    <t>CPH/VIE</t>
  </si>
  <si>
    <t>EDI/KEF</t>
  </si>
  <si>
    <t>FAE/CPH</t>
  </si>
  <si>
    <t>FRA/LJU</t>
  </si>
  <si>
    <t>FRA/SKG</t>
  </si>
  <si>
    <t>GOT/CPH/KEF</t>
  </si>
  <si>
    <t>HEL/CPH</t>
  </si>
  <si>
    <t>HEL/CPH/KEF</t>
  </si>
  <si>
    <t>HEL/KEF</t>
  </si>
  <si>
    <t>IAD/KEF</t>
  </si>
  <si>
    <t>KEF/AMS</t>
  </si>
  <si>
    <t xml:space="preserve"> </t>
  </si>
  <si>
    <t xml:space="preserve">KEF/AMS/KEF </t>
  </si>
  <si>
    <t>KEF/ARN</t>
  </si>
  <si>
    <t>KEF/ARN/KEF</t>
  </si>
  <si>
    <t>KEF/ARN/PRG</t>
  </si>
  <si>
    <t>KEF/BCN/SCQ</t>
  </si>
  <si>
    <t xml:space="preserve">KEF/BOS/KEF </t>
  </si>
  <si>
    <t>KEF/BRU</t>
  </si>
  <si>
    <t>KEF/BRU/AMS/KEF</t>
  </si>
  <si>
    <t>KEF/BRU/CPH/KEF</t>
  </si>
  <si>
    <t xml:space="preserve">KEF/BRU/KEF </t>
  </si>
  <si>
    <t>KEF/CPH</t>
  </si>
  <si>
    <t>KEF/CPH/BRU/CPH/KEF</t>
  </si>
  <si>
    <t xml:space="preserve">KEF/CPH/KEF </t>
  </si>
  <si>
    <t>KEF/DUB/KEF</t>
  </si>
  <si>
    <t>KEF/FAE</t>
  </si>
  <si>
    <t xml:space="preserve">KEF/FRA </t>
  </si>
  <si>
    <t xml:space="preserve">KEF/FRA/KEF </t>
  </si>
  <si>
    <t xml:space="preserve">KEF/GLA </t>
  </si>
  <si>
    <t>KEF/GLA/KEF</t>
  </si>
  <si>
    <t>KEF/GOH/KEF</t>
  </si>
  <si>
    <t>KEF/HEL</t>
  </si>
  <si>
    <t xml:space="preserve">KEF/HEL /KEF </t>
  </si>
  <si>
    <t>KEF/HEL/CPH/KEF</t>
  </si>
  <si>
    <t>KEF/HEL/RIX</t>
  </si>
  <si>
    <t>KEF/IAD/KEF</t>
  </si>
  <si>
    <t xml:space="preserve">KEF/LGW/KEF </t>
  </si>
  <si>
    <t xml:space="preserve">KEF/LHR </t>
  </si>
  <si>
    <t>KEF/LHR/KEF</t>
  </si>
  <si>
    <t>KEF/LHR/LIS</t>
  </si>
  <si>
    <t xml:space="preserve">KEF/MAD/KEF </t>
  </si>
  <si>
    <t>KEF/OSL</t>
  </si>
  <si>
    <t>KEF/OSL/BOO</t>
  </si>
  <si>
    <t>KEF/OSL/CPH/KEF</t>
  </si>
  <si>
    <t>KEF/OSL/HEL</t>
  </si>
  <si>
    <t>KEF/OSL/KEF</t>
  </si>
  <si>
    <t>KEF/SEA</t>
  </si>
  <si>
    <t xml:space="preserve">KEF/SXF/KEF </t>
  </si>
  <si>
    <t>KEF/TXL</t>
  </si>
  <si>
    <t>KEF/VIE</t>
  </si>
  <si>
    <t>LGW/KEF</t>
  </si>
  <si>
    <t>LGW/LCA/LGW</t>
  </si>
  <si>
    <t>LHR/KEF</t>
  </si>
  <si>
    <t>LHR/MAD/SCQ</t>
  </si>
  <si>
    <t>LIS/AMS</t>
  </si>
  <si>
    <t>LIS/CPH</t>
  </si>
  <si>
    <t>LJU/BRU</t>
  </si>
  <si>
    <t>MUC/KEF</t>
  </si>
  <si>
    <t>OSL/ARN</t>
  </si>
  <si>
    <t>OSL/BOO/OSL</t>
  </si>
  <si>
    <t>OSL/CPH</t>
  </si>
  <si>
    <t>OSL/HEL</t>
  </si>
  <si>
    <t>OSL/KEF</t>
  </si>
  <si>
    <t>OSL/LHR</t>
  </si>
  <si>
    <t>OSL/TOS/OSL</t>
  </si>
  <si>
    <t>OSL/TRD/OSL</t>
  </si>
  <si>
    <t>OTP/MUC/KEF</t>
  </si>
  <si>
    <t>OTP/WAW</t>
  </si>
  <si>
    <t>PRG/CPH/KEF</t>
  </si>
  <si>
    <t>RIX/KEF</t>
  </si>
  <si>
    <t>SCQ/STN/CPH</t>
  </si>
  <si>
    <t>SEA/BWI</t>
  </si>
  <si>
    <t>SEA/JNU</t>
  </si>
  <si>
    <t>SFX/ATH</t>
  </si>
  <si>
    <t>SKG/MUC</t>
  </si>
  <si>
    <t>TLL/CPH</t>
  </si>
  <si>
    <t>VIE/LHR</t>
  </si>
  <si>
    <t>VIE/WAW</t>
  </si>
  <si>
    <t>VIE/WAW/KEF</t>
  </si>
  <si>
    <t>WAW/KEF</t>
  </si>
  <si>
    <t>WAW/RIX</t>
  </si>
  <si>
    <t xml:space="preserve">Losun CO2 per fluglegg, kg </t>
  </si>
  <si>
    <t>Millilandaflug</t>
  </si>
  <si>
    <t xml:space="preserve">Samtals </t>
  </si>
  <si>
    <t>London (KEF-LHR-KEF)</t>
  </si>
  <si>
    <t>Nuuk (KEF-GOH-KEF)</t>
  </si>
  <si>
    <t>Stokkhólmur (KEF-ARN-KEF)</t>
  </si>
  <si>
    <t>Innanlandsflug</t>
  </si>
  <si>
    <t xml:space="preserve">Losun per ferð </t>
  </si>
  <si>
    <t xml:space="preserve">Vegalengd alls </t>
  </si>
  <si>
    <t>Akureyri (RKV-AEY)</t>
  </si>
  <si>
    <t>Bíldudalur (RKV-BIU)</t>
  </si>
  <si>
    <t>Egilsstaðir (RKV-EGS)</t>
  </si>
  <si>
    <t>Húsavík (RKV-HZK)</t>
  </si>
  <si>
    <t>Höfn (RKV-HFN)</t>
  </si>
  <si>
    <t>Gjögur (RKV-GJR)</t>
  </si>
  <si>
    <t>Ísafjörður (RKV-IFJ)</t>
  </si>
  <si>
    <t>Vestmannaeyjar (RKV-VEY)</t>
  </si>
  <si>
    <t>Akureyri (RKV-AEY-RKV)</t>
  </si>
  <si>
    <t>Bíldudalur (RKV-BIU-RKV)</t>
  </si>
  <si>
    <t>Egilsstaðir (RKV-EGS-RKV)</t>
  </si>
  <si>
    <t>Húsavík (RKV-HZK-RKV)</t>
  </si>
  <si>
    <t>Höfn (RKV-HFN-RKV)</t>
  </si>
  <si>
    <t>Gjögur (RKV-GJR-RKV)</t>
  </si>
  <si>
    <t>Ísafjörður (RKV-IFJ-RKV)</t>
  </si>
  <si>
    <t>Vestmannaeyjar (RKV-VEY-RKV)</t>
  </si>
  <si>
    <t xml:space="preserve">Vegalengd ferðar </t>
  </si>
  <si>
    <t xml:space="preserve">Fjöldi ferða  </t>
  </si>
  <si>
    <t>Bodö (KEF-OSL-BOO)</t>
  </si>
  <si>
    <t>Gdansk (KEF-CPH-GDN-CPH-KEF)</t>
  </si>
  <si>
    <t>Helsinki (KEF-OSL-HEL-CPH-KEF)</t>
  </si>
  <si>
    <t>Helsinki (KEF-OSL-HEL-KEF)</t>
  </si>
  <si>
    <t>Juneau (KEF-SEA-JNU-SEA-KEF)</t>
  </si>
  <si>
    <t>Kaupmannahöfn (KEF-OSL-CPH-KEF)</t>
  </si>
  <si>
    <t>Kaupmannahöfn (CPH-KEF)</t>
  </si>
  <si>
    <t>Kýpur (KEF-LGW-LCA-LGW-KEF)</t>
  </si>
  <si>
    <t>Lissabon (KEF-BRU-LIS-CPH)</t>
  </si>
  <si>
    <t>Ljubljana (KEF-FRA-LJU-BRU-KEF)</t>
  </si>
  <si>
    <t>London (LHR-KEF)</t>
  </si>
  <si>
    <t>Osló (KEF-OSL-LHR)</t>
  </si>
  <si>
    <t>Prag (KEF-ARN-PRG-CPH-KEF)</t>
  </si>
  <si>
    <t>Riga (KEF-HEL-RIX-HEL-KEF)</t>
  </si>
  <si>
    <t>Riga (KEF-RIX-KEF)</t>
  </si>
  <si>
    <t>Riga (KEF-CPH-RIX-CPH-KEF)</t>
  </si>
  <si>
    <t>Riga (KEF-WAW-RIX-KEF)</t>
  </si>
  <si>
    <t>Santiago de Compostela (KEF-LHR-MAD-SCQ-MAD-LHR-KEF)</t>
  </si>
  <si>
    <t>Santiago de Compostela (KEF-BCN-SCQ-BCN-KEF)</t>
  </si>
  <si>
    <t>Santiago de Compostela (KEF-LHR-MAD-SCQ)</t>
  </si>
  <si>
    <t>Stokkhólmur (KEF-ARN-CPH-KEF)</t>
  </si>
  <si>
    <t>Stokkhólmur (KEF-CPH-ARN-CPH-KEF)</t>
  </si>
  <si>
    <t>Tallinn (KEF-ARN-TLL)</t>
  </si>
  <si>
    <t>Tallinn (SCQ-STN-CPH-TLL-ARN-KEF)</t>
  </si>
  <si>
    <t>Tromsö (KEF-OSL-TOS-OSL-KEF)</t>
  </si>
  <si>
    <t>Vaasa (CPH-ARN-VAA-ARN-CPH)</t>
  </si>
  <si>
    <t>Vaasa (KEF-ARN-VAA-ARN-OSL-KEF)</t>
  </si>
  <si>
    <t>Vaasa (KEF-ARN-VAA)</t>
  </si>
  <si>
    <t>Vínarborg (KEF-VIE-WAW-KEF)</t>
  </si>
  <si>
    <t>Vínarborg (KEF-VIE-LHR-KEF)</t>
  </si>
  <si>
    <t>Vínarborg (KEF-CPH-VIE-WAW-KEF)</t>
  </si>
  <si>
    <t>Washington (KEF-SEA-BWI-IAD-KEF)</t>
  </si>
  <si>
    <t>Þessaloníka (KEF-FRA-SKG-MUC-KEF)</t>
  </si>
  <si>
    <t>Þrándheimur (KEF-OSL-TRD-OSL)</t>
  </si>
  <si>
    <t xml:space="preserve">Flugferðir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</si>
</sst>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1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1" applyFont="1" applyFill="1" applyAlignment="1">
      <alignment horizontal="left"/>
    </xf>
    <xf numFmtId="0" fontId="1" fillId="2" borderId="1" xfId="0" applyFont="1" applyFill="1" applyBorder="1"/>
    <xf numFmtId="0" fontId="4" fillId="0" borderId="0" xfId="0" applyFont="1"/>
    <xf numFmtId="0" fontId="1" fillId="0" borderId="0" xfId="0" applyFont="1" applyAlignment="1">
      <alignment horizontal="right"/>
    </xf>
    <xf numFmtId="0" fontId="0" fillId="0" borderId="0" xfId="0" applyBorder="1" applyAlignment="1">
      <alignment horizontal="left" vertical="top"/>
    </xf>
    <xf numFmtId="0" fontId="0" fillId="0" borderId="0" xfId="0" applyBorder="1" applyAlignment="1">
      <alignment horizontal="left" vertical="center" wrapText="1"/>
    </xf>
    <xf numFmtId="0" fontId="0" fillId="0" borderId="0" xfId="0" applyNumberFormat="1"/>
    <xf numFmtId="0" fontId="2" fillId="0" borderId="0" xfId="1" applyNumberFormat="1" applyFont="1" applyFill="1" applyAlignment="1">
      <alignment horizontal="left"/>
    </xf>
    <xf numFmtId="0" fontId="1" fillId="0" borderId="0" xfId="0" applyNumberFormat="1" applyFont="1" applyAlignment="1">
      <alignment horizontal="right"/>
    </xf>
    <xf numFmtId="0" fontId="5" fillId="0" borderId="0" xfId="0" applyFont="1"/>
    <xf numFmtId="0" fontId="5" fillId="0" borderId="0" xfId="0" applyNumberFormat="1" applyFont="1"/>
    <xf numFmtId="0" fontId="0" fillId="0" borderId="0" xfId="0" applyFill="1"/>
    <xf numFmtId="0" fontId="0" fillId="0" borderId="0" xfId="0" applyNumberFormat="1" applyFill="1"/>
    <xf numFmtId="0" fontId="0" fillId="0" borderId="0" xfId="0" applyFont="1" applyFill="1"/>
    <xf numFmtId="0" fontId="1" fillId="2" borderId="1" xfId="0" applyNumberFormat="1" applyFont="1" applyFill="1" applyBorder="1"/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left" vertical="top" wrapText="1"/>
    </xf>
    <xf numFmtId="0" fontId="2" fillId="0" borderId="0" xfId="1" applyFill="1" applyAlignment="1"/>
    <xf numFmtId="0" fontId="3" fillId="3" borderId="0" xfId="0" applyFont="1" applyFill="1" applyAlignment="1">
      <alignment horizontal="center" vertical="center" wrapText="1"/>
    </xf>
    <xf numFmtId="0" fontId="3" fillId="3" borderId="0" xfId="0" applyNumberFormat="1" applyFont="1" applyFill="1" applyAlignment="1">
      <alignment horizontal="center" vertical="center" wrapText="1"/>
    </xf>
    <xf numFmtId="0" fontId="0" fillId="3" borderId="0" xfId="0" applyFill="1"/>
    <xf numFmtId="0" fontId="3" fillId="3" borderId="0" xfId="0" applyFont="1" applyFill="1" applyAlignment="1">
      <alignment vertical="center"/>
    </xf>
    <xf numFmtId="2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0" xfId="0" applyBorder="1" applyAlignment="1">
      <alignment vertical="top"/>
    </xf>
    <xf numFmtId="0" fontId="0" fillId="0" borderId="0" xfId="0" applyBorder="1"/>
    <xf numFmtId="0" fontId="0" fillId="0" borderId="0" xfId="0" applyBorder="1" applyAlignment="1">
      <alignment vertical="top" wrapText="1"/>
    </xf>
    <xf numFmtId="1" fontId="0" fillId="0" borderId="0" xfId="0" applyNumberFormat="1" applyAlignment="1">
      <alignment horizontal="righ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A1C83A"/>
      <color rgb="FFB2CE5F"/>
      <color rgb="FFA7C860"/>
      <color rgb="FFA7C83A"/>
      <color rgb="FFA1C143"/>
      <color rgb="FFA1C843"/>
      <color rgb="FFA1C833"/>
      <color rgb="FFA1C82A"/>
      <color rgb="FFA1C825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19049</xdr:colOff>
      <xdr:row>3</xdr:row>
      <xdr:rowOff>19050</xdr:rowOff>
    </xdr:from>
    <xdr:to>
      <xdr:col>17</xdr:col>
      <xdr:colOff>47624</xdr:colOff>
      <xdr:row>16</xdr:row>
      <xdr:rowOff>76200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CDD1472-2869-4771-9136-983C34A4BECC}"/>
            </a:ext>
          </a:extLst>
        </xdr:cNvPr>
        <xdr:cNvSpPr txBox="1"/>
      </xdr:nvSpPr>
      <xdr:spPr>
        <a:xfrm>
          <a:off x="9286874" y="1000125"/>
          <a:ext cx="6124575" cy="25336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s-I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Listi þessi er byggður á algengustu leiðum sem starfsmenn Umhverfisstofnunar ferðast</a:t>
          </a:r>
          <a:r>
            <a:rPr lang="is-I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til</a:t>
          </a:r>
          <a:r>
            <a:rPr lang="is-I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</a:t>
          </a:r>
          <a:r>
            <a:rPr lang="is-I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Listinn var síðast uppfærður í febrúar 2021.     </a:t>
          </a:r>
        </a:p>
        <a:p>
          <a:endParaRPr lang="is-I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is-I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Leiðbeiningar: </a:t>
          </a:r>
          <a:r>
            <a:rPr lang="is-I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Skráið fjölda ferða sem farnar eru til hverrar borgar. ATH að á</a:t>
          </a:r>
          <a:r>
            <a:rPr lang="is-I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þessari síðu eru ferðir fram og til baka. Á næstu síðu eru stakir leggir.</a:t>
          </a:r>
          <a:r>
            <a:rPr lang="is-I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Ef borg er ekki á skrá, notið losunartölur fyrir nálæga borg/leið. Athugið að þetta er bara skjal til að flýta fyrir og því þurfa stofnanir að bæta við áfangastöðum í listann og finna losunartölur fyrir leiðina fyrir þær leiðir sem vantar.</a:t>
          </a:r>
        </a:p>
        <a:p>
          <a:endParaRPr lang="is-I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is-I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Upplýsingar um vegalengdir og losun gróðurhúsalofttegunda fyrir flugleggi má nálgast í reiknivél Alþjóðaflugmálastofnunarinnar, ICAO, sjá hér:  https://www.icao.int/environmental-protection/CarbonOffset/Pages/default.aspx</a:t>
          </a:r>
          <a:r>
            <a:rPr lang="is-I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endParaRPr lang="is-I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is-I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Air Iceland Connect veitir upplýsingar um sína flugleggi en Flugfélagið Ernir notast við reiknivél ICAO (sjá innanlandsflug neðst í skjali).</a:t>
          </a:r>
        </a:p>
        <a:p>
          <a:endParaRPr lang="is-IS" sz="1100"/>
        </a:p>
      </xdr:txBody>
    </xdr:sp>
    <xdr:clientData/>
  </xdr:twoCellAnchor>
  <xdr:twoCellAnchor editAs="oneCell">
    <xdr:from>
      <xdr:col>11</xdr:col>
      <xdr:colOff>276225</xdr:colOff>
      <xdr:row>17</xdr:row>
      <xdr:rowOff>87995</xdr:rowOff>
    </xdr:from>
    <xdr:to>
      <xdr:col>16</xdr:col>
      <xdr:colOff>295275</xdr:colOff>
      <xdr:row>22</xdr:row>
      <xdr:rowOff>176948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6535A306-A268-437A-BA15-22241E1C9F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82450" y="3736070"/>
          <a:ext cx="3067050" cy="1041453"/>
        </a:xfrm>
        <a:prstGeom prst="rect">
          <a:avLst/>
        </a:prstGeom>
      </xdr:spPr>
    </xdr:pic>
    <xdr:clientData/>
  </xdr:twoCellAnchor>
  <xdr:twoCellAnchor editAs="oneCell">
    <xdr:from>
      <xdr:col>7</xdr:col>
      <xdr:colOff>466725</xdr:colOff>
      <xdr:row>16</xdr:row>
      <xdr:rowOff>7054</xdr:rowOff>
    </xdr:from>
    <xdr:to>
      <xdr:col>11</xdr:col>
      <xdr:colOff>133350</xdr:colOff>
      <xdr:row>22</xdr:row>
      <xdr:rowOff>189440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6BADFD84-E092-4A27-B447-A628E01168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34550" y="3464629"/>
          <a:ext cx="2105025" cy="13253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07"/>
  <sheetViews>
    <sheetView tabSelected="1" zoomScaleNormal="100" workbookViewId="0">
      <pane ySplit="1" topLeftCell="A2" activePane="bottomLeft" state="frozen"/>
      <selection pane="bottomLeft" activeCell="N29" sqref="N29"/>
    </sheetView>
  </sheetViews>
  <sheetFormatPr defaultRowHeight="15" x14ac:dyDescent="0.25"/>
  <cols>
    <col min="1" max="1" width="55" bestFit="1" customWidth="1"/>
    <col min="2" max="2" width="19.7109375" customWidth="1"/>
    <col min="3" max="3" width="15.140625" style="9" customWidth="1"/>
    <col min="4" max="4" width="11.7109375" customWidth="1"/>
    <col min="5" max="5" width="14.5703125" customWidth="1"/>
    <col min="6" max="6" width="12.85546875" customWidth="1"/>
    <col min="7" max="7" width="10" customWidth="1"/>
  </cols>
  <sheetData>
    <row r="1" spans="1:23" s="23" customFormat="1" ht="47.25" customHeight="1" x14ac:dyDescent="0.25">
      <c r="A1" s="24" t="s">
        <v>217</v>
      </c>
      <c r="B1" s="21" t="s">
        <v>182</v>
      </c>
      <c r="C1" s="22" t="s">
        <v>163</v>
      </c>
      <c r="D1" s="21" t="s">
        <v>31</v>
      </c>
      <c r="E1" s="21" t="s">
        <v>181</v>
      </c>
      <c r="F1" s="21" t="s">
        <v>164</v>
      </c>
    </row>
    <row r="2" spans="1:23" x14ac:dyDescent="0.25">
      <c r="B2" s="3"/>
      <c r="C2" s="10"/>
      <c r="D2" s="3"/>
      <c r="E2" s="3"/>
      <c r="F2" s="1"/>
      <c r="G2" s="1"/>
    </row>
    <row r="3" spans="1:23" x14ac:dyDescent="0.25">
      <c r="A3" s="5" t="s">
        <v>157</v>
      </c>
      <c r="B3" s="6"/>
      <c r="C3" s="11" t="s">
        <v>36</v>
      </c>
      <c r="D3" s="6" t="s">
        <v>36</v>
      </c>
      <c r="E3" s="6" t="s">
        <v>33</v>
      </c>
      <c r="F3" s="6" t="s">
        <v>34</v>
      </c>
      <c r="G3" s="1"/>
    </row>
    <row r="4" spans="1:23" ht="15" customHeight="1" x14ac:dyDescent="0.25">
      <c r="A4" t="s">
        <v>7</v>
      </c>
      <c r="C4" s="9">
        <v>338</v>
      </c>
      <c r="D4" s="2">
        <f t="shared" ref="D4:D67" si="0">SUM(C4*B4)</f>
        <v>0</v>
      </c>
      <c r="E4" s="2">
        <f>2036*2</f>
        <v>4072</v>
      </c>
      <c r="F4" s="2">
        <f>B4*E4</f>
        <v>0</v>
      </c>
      <c r="G4" s="8"/>
      <c r="H4" s="18"/>
      <c r="I4" s="18"/>
      <c r="J4" s="18"/>
      <c r="K4" s="18"/>
      <c r="L4" s="18"/>
      <c r="M4" s="18"/>
      <c r="N4" s="18"/>
      <c r="O4" s="8"/>
      <c r="P4" s="8"/>
    </row>
    <row r="5" spans="1:23" ht="15" customHeight="1" x14ac:dyDescent="0.25">
      <c r="A5" t="s">
        <v>37</v>
      </c>
      <c r="C5" s="9">
        <v>717.3</v>
      </c>
      <c r="D5" s="2">
        <f t="shared" si="0"/>
        <v>0</v>
      </c>
      <c r="E5" s="2">
        <v>8522</v>
      </c>
      <c r="F5" s="2">
        <f t="shared" ref="F5:F68" si="1">B5*E5</f>
        <v>0</v>
      </c>
      <c r="G5" s="8"/>
      <c r="H5" s="18"/>
      <c r="I5" s="18"/>
      <c r="J5" s="18"/>
      <c r="K5" s="18"/>
      <c r="L5" s="18"/>
      <c r="M5" s="18"/>
      <c r="N5" s="18"/>
      <c r="O5" s="8"/>
      <c r="P5" s="8"/>
    </row>
    <row r="6" spans="1:23" x14ac:dyDescent="0.25">
      <c r="A6" t="s">
        <v>3</v>
      </c>
      <c r="C6" s="9">
        <v>441</v>
      </c>
      <c r="D6" s="2">
        <f t="shared" si="0"/>
        <v>0</v>
      </c>
      <c r="E6" s="2">
        <f>2142+237+237+2142</f>
        <v>4758</v>
      </c>
      <c r="F6" s="2">
        <f t="shared" si="1"/>
        <v>0</v>
      </c>
      <c r="G6" s="8"/>
      <c r="H6" s="18"/>
      <c r="I6" s="18"/>
      <c r="J6" s="18"/>
      <c r="K6" s="18"/>
      <c r="L6" s="18"/>
      <c r="M6" s="18"/>
      <c r="N6" s="18"/>
      <c r="O6" s="8"/>
      <c r="P6" s="8"/>
    </row>
    <row r="7" spans="1:23" x14ac:dyDescent="0.25">
      <c r="A7" t="s">
        <v>29</v>
      </c>
      <c r="C7" s="9">
        <v>453</v>
      </c>
      <c r="D7" s="2">
        <f t="shared" si="0"/>
        <v>0</v>
      </c>
      <c r="E7" s="2">
        <f>2979*2</f>
        <v>5958</v>
      </c>
      <c r="F7" s="2">
        <f t="shared" si="1"/>
        <v>0</v>
      </c>
      <c r="G7" s="8"/>
      <c r="H7" s="18"/>
      <c r="I7" s="18"/>
      <c r="J7" s="18"/>
      <c r="K7" s="18"/>
      <c r="L7" s="18"/>
      <c r="M7" s="18"/>
      <c r="N7" s="18"/>
      <c r="O7" s="8"/>
      <c r="P7" s="8"/>
    </row>
    <row r="8" spans="1:23" x14ac:dyDescent="0.25">
      <c r="A8" t="s">
        <v>32</v>
      </c>
      <c r="C8" s="9">
        <v>396.4</v>
      </c>
      <c r="D8" s="2">
        <f t="shared" si="0"/>
        <v>0</v>
      </c>
      <c r="E8" s="2">
        <f>2404*2</f>
        <v>4808</v>
      </c>
      <c r="F8" s="2">
        <f t="shared" si="1"/>
        <v>0</v>
      </c>
      <c r="G8" s="8"/>
      <c r="H8" s="18"/>
      <c r="I8" s="18"/>
      <c r="J8" s="18"/>
      <c r="K8" s="18"/>
      <c r="L8" s="18"/>
      <c r="M8" s="18"/>
      <c r="N8" s="18"/>
      <c r="O8" s="8"/>
      <c r="P8" s="8"/>
    </row>
    <row r="9" spans="1:23" x14ac:dyDescent="0.25">
      <c r="A9" t="s">
        <v>38</v>
      </c>
      <c r="C9" s="9">
        <v>578.79999999999995</v>
      </c>
      <c r="D9" s="2">
        <f t="shared" si="0"/>
        <v>0</v>
      </c>
      <c r="E9" s="2">
        <f>2142+515+801+801+1780</f>
        <v>6039</v>
      </c>
      <c r="F9" s="2">
        <f t="shared" si="1"/>
        <v>0</v>
      </c>
      <c r="G9" s="8"/>
      <c r="H9" s="18"/>
      <c r="I9" s="18"/>
      <c r="J9" s="18"/>
      <c r="K9" s="18"/>
      <c r="L9" s="18"/>
      <c r="M9" s="18"/>
      <c r="N9" s="18"/>
      <c r="O9" s="8"/>
      <c r="P9" s="8"/>
    </row>
    <row r="10" spans="1:23" x14ac:dyDescent="0.25">
      <c r="A10" t="s">
        <v>183</v>
      </c>
      <c r="C10" s="9">
        <v>246.5</v>
      </c>
      <c r="D10" s="2">
        <f t="shared" si="0"/>
        <v>0</v>
      </c>
      <c r="E10">
        <v>2581</v>
      </c>
      <c r="F10" s="2">
        <f t="shared" si="1"/>
        <v>0</v>
      </c>
    </row>
    <row r="11" spans="1:23" x14ac:dyDescent="0.25">
      <c r="A11" t="s">
        <v>6</v>
      </c>
      <c r="C11" s="9">
        <v>469</v>
      </c>
      <c r="D11" s="2">
        <f t="shared" si="0"/>
        <v>0</v>
      </c>
      <c r="E11" s="2">
        <f>3872*2</f>
        <v>7744</v>
      </c>
      <c r="F11" s="2">
        <f t="shared" si="1"/>
        <v>0</v>
      </c>
      <c r="G11" s="8"/>
      <c r="H11" s="18"/>
      <c r="I11" s="18"/>
      <c r="J11" s="18"/>
      <c r="K11" s="18"/>
      <c r="L11" s="18"/>
      <c r="M11" s="18"/>
      <c r="N11" s="18"/>
      <c r="O11" s="8"/>
      <c r="P11" s="8"/>
    </row>
    <row r="12" spans="1:23" x14ac:dyDescent="0.25">
      <c r="A12" t="s">
        <v>39</v>
      </c>
      <c r="C12" s="9">
        <v>465</v>
      </c>
      <c r="D12" s="2">
        <f t="shared" si="0"/>
        <v>0</v>
      </c>
      <c r="E12" s="2">
        <f>2145+753+2142</f>
        <v>5040</v>
      </c>
      <c r="F12" s="2">
        <f t="shared" si="1"/>
        <v>0</v>
      </c>
      <c r="G12" s="8"/>
      <c r="H12" s="18"/>
      <c r="I12" s="18"/>
      <c r="J12" s="18"/>
      <c r="K12" s="18"/>
      <c r="L12" s="18"/>
      <c r="M12" s="18"/>
      <c r="N12" s="18"/>
      <c r="O12" s="8"/>
      <c r="P12" s="8"/>
    </row>
    <row r="13" spans="1:23" s="12" customFormat="1" x14ac:dyDescent="0.25">
      <c r="A13" s="12" t="s">
        <v>4</v>
      </c>
      <c r="C13" s="13">
        <v>391.7</v>
      </c>
      <c r="D13" s="2">
        <f t="shared" si="0"/>
        <v>0</v>
      </c>
      <c r="E13" s="12">
        <f>2145+156+2036</f>
        <v>4337</v>
      </c>
      <c r="F13" s="2">
        <f t="shared" si="1"/>
        <v>0</v>
      </c>
      <c r="G13" s="8"/>
      <c r="H13" s="18"/>
      <c r="I13" s="18"/>
      <c r="J13" s="18"/>
      <c r="K13" s="18"/>
      <c r="L13" s="18"/>
      <c r="M13" s="18"/>
      <c r="N13" s="18"/>
      <c r="O13" s="8"/>
      <c r="P13" s="8"/>
    </row>
    <row r="14" spans="1:23" x14ac:dyDescent="0.25">
      <c r="A14" t="s">
        <v>5</v>
      </c>
      <c r="C14" s="9">
        <v>363.6</v>
      </c>
      <c r="D14" s="2">
        <f t="shared" si="0"/>
        <v>0</v>
      </c>
      <c r="E14" s="2">
        <f>2145*2</f>
        <v>4290</v>
      </c>
      <c r="F14" s="2">
        <f t="shared" si="1"/>
        <v>0</v>
      </c>
      <c r="G14" s="8"/>
      <c r="H14" s="18"/>
      <c r="I14" s="18"/>
      <c r="J14" s="18"/>
      <c r="K14" s="18"/>
      <c r="L14" s="18"/>
      <c r="M14" s="18"/>
      <c r="N14" s="18"/>
      <c r="O14" s="8"/>
      <c r="P14" s="8"/>
    </row>
    <row r="15" spans="1:23" x14ac:dyDescent="0.25">
      <c r="A15" t="s">
        <v>16</v>
      </c>
      <c r="C15" s="9">
        <v>405.4</v>
      </c>
      <c r="D15" s="2">
        <f t="shared" si="0"/>
        <v>0</v>
      </c>
      <c r="E15" s="2">
        <f>2145+349+1894</f>
        <v>4388</v>
      </c>
      <c r="F15" s="2">
        <f t="shared" si="1"/>
        <v>0</v>
      </c>
      <c r="G15" s="8"/>
      <c r="H15" s="18"/>
      <c r="I15" s="18"/>
      <c r="J15" s="18"/>
      <c r="K15" s="18"/>
      <c r="L15" s="18"/>
      <c r="M15" s="18"/>
      <c r="N15" s="18"/>
      <c r="O15" s="8"/>
      <c r="P15" s="8"/>
      <c r="R15" s="28"/>
      <c r="S15" s="28"/>
      <c r="T15" s="28"/>
      <c r="U15" s="28"/>
      <c r="V15" s="28"/>
      <c r="W15" s="28"/>
    </row>
    <row r="16" spans="1:23" x14ac:dyDescent="0.25">
      <c r="A16" t="s">
        <v>30</v>
      </c>
      <c r="C16" s="9">
        <v>494.6</v>
      </c>
      <c r="D16" s="2">
        <f t="shared" si="0"/>
        <v>0</v>
      </c>
      <c r="E16" s="2">
        <f>3112*2</f>
        <v>6224</v>
      </c>
      <c r="F16" s="2">
        <f t="shared" si="1"/>
        <v>0</v>
      </c>
      <c r="G16" s="8"/>
      <c r="H16" s="18"/>
      <c r="I16" s="18"/>
      <c r="J16" s="18"/>
      <c r="K16" s="18"/>
      <c r="L16" s="18"/>
      <c r="M16" s="18"/>
      <c r="N16" s="18"/>
      <c r="O16" s="8"/>
      <c r="P16" s="8"/>
      <c r="R16" s="28"/>
      <c r="S16" s="28"/>
      <c r="T16" s="28"/>
      <c r="U16" s="28"/>
      <c r="V16" s="28"/>
      <c r="W16" s="28"/>
    </row>
    <row r="17" spans="1:23" x14ac:dyDescent="0.25">
      <c r="A17" t="s">
        <v>40</v>
      </c>
      <c r="C17" s="9">
        <v>517.79999999999995</v>
      </c>
      <c r="D17" s="2">
        <f t="shared" si="0"/>
        <v>0</v>
      </c>
      <c r="E17" s="2">
        <f>1981+1172+2689</f>
        <v>5842</v>
      </c>
      <c r="F17" s="2">
        <f t="shared" si="1"/>
        <v>0</v>
      </c>
      <c r="G17" s="8"/>
      <c r="H17" s="18"/>
      <c r="I17" s="18"/>
      <c r="J17" s="18"/>
      <c r="K17" s="18"/>
      <c r="L17" s="18"/>
      <c r="M17" s="18"/>
      <c r="N17" s="18"/>
      <c r="R17" s="28"/>
      <c r="S17" s="28"/>
      <c r="T17" s="28"/>
      <c r="U17" s="28"/>
      <c r="V17" s="28"/>
      <c r="W17" s="28"/>
    </row>
    <row r="18" spans="1:23" ht="15" customHeight="1" x14ac:dyDescent="0.25">
      <c r="A18" t="s">
        <v>41</v>
      </c>
      <c r="C18" s="9">
        <f>329.2+216.7</f>
        <v>545.9</v>
      </c>
      <c r="D18" s="2">
        <f t="shared" si="0"/>
        <v>0</v>
      </c>
      <c r="E18" s="2">
        <f>2036+1783+2803</f>
        <v>6622</v>
      </c>
      <c r="F18" s="2">
        <f t="shared" si="1"/>
        <v>0</v>
      </c>
      <c r="G18" s="8"/>
      <c r="H18" s="18"/>
      <c r="I18" s="18"/>
      <c r="J18" s="18"/>
      <c r="K18" s="18"/>
      <c r="L18" s="18"/>
      <c r="M18" s="18"/>
      <c r="N18" s="18"/>
      <c r="R18" s="29"/>
      <c r="S18" s="27"/>
      <c r="T18" s="27"/>
      <c r="U18" s="27"/>
      <c r="V18" s="27"/>
      <c r="W18" s="28"/>
    </row>
    <row r="19" spans="1:23" x14ac:dyDescent="0.25">
      <c r="A19" t="s">
        <v>12</v>
      </c>
      <c r="C19" s="9">
        <v>279</v>
      </c>
      <c r="D19" s="2">
        <f t="shared" si="0"/>
        <v>0</v>
      </c>
      <c r="E19" s="2">
        <f>1497*2</f>
        <v>2994</v>
      </c>
      <c r="F19" s="2">
        <f t="shared" si="1"/>
        <v>0</v>
      </c>
      <c r="H19" s="18"/>
      <c r="I19" s="18"/>
      <c r="J19" s="18"/>
      <c r="K19" s="18"/>
      <c r="L19" s="18"/>
      <c r="M19" s="18"/>
      <c r="N19" s="18"/>
      <c r="O19" s="8"/>
      <c r="P19" s="8"/>
      <c r="Q19" s="8"/>
      <c r="R19" s="29"/>
      <c r="S19" s="27"/>
      <c r="T19" s="27"/>
      <c r="U19" s="27"/>
      <c r="V19" s="27"/>
      <c r="W19" s="28"/>
    </row>
    <row r="20" spans="1:23" x14ac:dyDescent="0.25">
      <c r="A20" t="s">
        <v>45</v>
      </c>
      <c r="C20" s="9">
        <v>147.6</v>
      </c>
      <c r="D20" s="2">
        <f t="shared" si="0"/>
        <v>0</v>
      </c>
      <c r="E20" s="2">
        <v>1382</v>
      </c>
      <c r="F20" s="2">
        <f t="shared" si="1"/>
        <v>0</v>
      </c>
      <c r="H20" s="18"/>
      <c r="I20" s="18"/>
      <c r="J20" s="18"/>
      <c r="K20" s="18"/>
      <c r="L20" s="18"/>
      <c r="M20" s="18"/>
      <c r="N20" s="18"/>
      <c r="O20" s="8"/>
      <c r="P20" s="8"/>
      <c r="Q20" s="8"/>
      <c r="R20" s="27"/>
      <c r="S20" s="27"/>
      <c r="T20" s="27"/>
      <c r="U20" s="27"/>
      <c r="V20" s="27"/>
      <c r="W20" s="28"/>
    </row>
    <row r="21" spans="1:23" x14ac:dyDescent="0.25">
      <c r="A21" t="s">
        <v>8</v>
      </c>
      <c r="C21" s="9">
        <v>257.2</v>
      </c>
      <c r="D21" s="2">
        <f t="shared" si="0"/>
        <v>0</v>
      </c>
      <c r="E21" s="2">
        <f>999+1382</f>
        <v>2381</v>
      </c>
      <c r="F21" s="2">
        <f t="shared" si="1"/>
        <v>0</v>
      </c>
      <c r="G21" s="19"/>
      <c r="H21" s="18"/>
      <c r="I21" s="18"/>
      <c r="J21" s="18"/>
      <c r="K21" s="18"/>
      <c r="L21" s="18"/>
      <c r="M21" s="18"/>
      <c r="N21" s="18"/>
      <c r="O21" s="8"/>
      <c r="P21" s="8"/>
      <c r="Q21" s="8"/>
      <c r="R21" s="27"/>
      <c r="S21" s="27"/>
      <c r="T21" s="27"/>
      <c r="U21" s="27"/>
      <c r="V21" s="27"/>
      <c r="W21" s="28"/>
    </row>
    <row r="22" spans="1:23" x14ac:dyDescent="0.25">
      <c r="A22" t="s">
        <v>43</v>
      </c>
      <c r="C22" s="9">
        <v>295.2</v>
      </c>
      <c r="D22" s="2">
        <f t="shared" si="0"/>
        <v>0</v>
      </c>
      <c r="E22" s="2">
        <f>1382*2</f>
        <v>2764</v>
      </c>
      <c r="F22" s="2">
        <f t="shared" si="1"/>
        <v>0</v>
      </c>
      <c r="G22" s="19"/>
      <c r="H22" s="18"/>
      <c r="I22" s="18"/>
      <c r="J22" s="18"/>
      <c r="K22" s="18"/>
      <c r="L22" s="18"/>
      <c r="M22" s="18"/>
      <c r="N22" s="18"/>
      <c r="O22" s="8"/>
      <c r="P22" s="8"/>
      <c r="Q22" s="8"/>
      <c r="R22" s="27"/>
      <c r="S22" s="27"/>
      <c r="T22" s="27"/>
      <c r="U22" s="27"/>
      <c r="V22" s="27"/>
      <c r="W22" s="28"/>
    </row>
    <row r="23" spans="1:23" x14ac:dyDescent="0.25">
      <c r="A23" t="s">
        <v>19</v>
      </c>
      <c r="C23" s="9">
        <v>357</v>
      </c>
      <c r="D23" s="2">
        <f t="shared" si="0"/>
        <v>0</v>
      </c>
      <c r="E23" s="2">
        <f>999+575+1934</f>
        <v>3508</v>
      </c>
      <c r="F23" s="2">
        <f t="shared" si="1"/>
        <v>0</v>
      </c>
      <c r="G23" s="7"/>
      <c r="H23" s="18"/>
      <c r="I23" s="18"/>
      <c r="J23" s="18"/>
      <c r="K23" s="18"/>
      <c r="L23" s="18"/>
      <c r="M23" s="18"/>
      <c r="N23" s="18"/>
      <c r="O23" s="8"/>
      <c r="P23" s="8"/>
      <c r="Q23" s="8"/>
      <c r="R23" s="27"/>
      <c r="S23" s="27"/>
      <c r="T23" s="27"/>
      <c r="U23" s="27"/>
      <c r="V23" s="27"/>
      <c r="W23" s="28"/>
    </row>
    <row r="24" spans="1:23" x14ac:dyDescent="0.25">
      <c r="A24" t="s">
        <v>23</v>
      </c>
      <c r="C24" s="9">
        <v>397.6</v>
      </c>
      <c r="D24" s="2">
        <f t="shared" si="0"/>
        <v>0</v>
      </c>
      <c r="E24" s="2">
        <f>2400*2</f>
        <v>4800</v>
      </c>
      <c r="F24" s="2">
        <f t="shared" si="1"/>
        <v>0</v>
      </c>
      <c r="G24" s="7"/>
      <c r="H24" s="18"/>
      <c r="I24" s="18"/>
      <c r="J24" s="18"/>
      <c r="K24" s="18"/>
      <c r="L24" s="18"/>
      <c r="M24" s="18"/>
      <c r="N24" s="18"/>
      <c r="O24" s="8"/>
      <c r="P24" s="8"/>
      <c r="Q24" s="8"/>
      <c r="R24" s="27"/>
      <c r="S24" s="27"/>
      <c r="T24" s="27"/>
      <c r="U24" s="27"/>
      <c r="V24" s="27"/>
      <c r="W24" s="28"/>
    </row>
    <row r="25" spans="1:23" x14ac:dyDescent="0.25">
      <c r="A25" t="s">
        <v>46</v>
      </c>
      <c r="C25" s="9">
        <v>418.3</v>
      </c>
      <c r="D25" s="2">
        <f t="shared" si="0"/>
        <v>0</v>
      </c>
      <c r="E25" s="2">
        <f>798+1342+2142</f>
        <v>4282</v>
      </c>
      <c r="F25" s="2">
        <f t="shared" si="1"/>
        <v>0</v>
      </c>
      <c r="G25" s="7"/>
      <c r="H25" s="18"/>
      <c r="I25" s="18"/>
      <c r="J25" s="18"/>
      <c r="K25" s="18"/>
      <c r="L25" s="18"/>
      <c r="M25" s="18"/>
      <c r="N25" s="18"/>
      <c r="O25" s="8"/>
      <c r="P25" s="8"/>
      <c r="Q25" s="8"/>
      <c r="R25" s="27"/>
      <c r="S25" s="27"/>
      <c r="T25" s="27"/>
      <c r="U25" s="27"/>
      <c r="V25" s="27"/>
      <c r="W25" s="28"/>
    </row>
    <row r="26" spans="1:23" x14ac:dyDescent="0.25">
      <c r="A26" t="s">
        <v>47</v>
      </c>
      <c r="C26" s="9">
        <v>463.2</v>
      </c>
      <c r="D26" s="2">
        <f t="shared" si="0"/>
        <v>0</v>
      </c>
      <c r="E26" s="2">
        <v>4903</v>
      </c>
      <c r="F26" s="2">
        <f t="shared" si="1"/>
        <v>0</v>
      </c>
      <c r="G26" s="7"/>
      <c r="H26" s="18"/>
      <c r="I26" s="18"/>
      <c r="J26" s="18"/>
      <c r="K26" s="18"/>
      <c r="L26" s="18"/>
      <c r="M26" s="18"/>
      <c r="N26" s="18"/>
      <c r="O26" s="8"/>
      <c r="P26" s="8"/>
      <c r="Q26" s="8"/>
      <c r="R26" s="27"/>
      <c r="S26" s="27"/>
      <c r="T26" s="27"/>
      <c r="U26" s="27"/>
      <c r="V26" s="27"/>
      <c r="W26" s="28"/>
    </row>
    <row r="27" spans="1:23" x14ac:dyDescent="0.25">
      <c r="A27" t="s">
        <v>184</v>
      </c>
      <c r="C27" s="9">
        <v>496.6</v>
      </c>
      <c r="D27" s="2">
        <f t="shared" si="0"/>
        <v>0</v>
      </c>
      <c r="E27" s="2">
        <f>2142+394+395+2142</f>
        <v>5073</v>
      </c>
      <c r="F27" s="2">
        <f t="shared" si="1"/>
        <v>0</v>
      </c>
      <c r="G27" s="7"/>
      <c r="H27" s="18"/>
      <c r="I27" s="18"/>
      <c r="J27" s="18"/>
      <c r="K27" s="18"/>
      <c r="L27" s="18"/>
      <c r="M27" s="18"/>
      <c r="N27" s="18"/>
      <c r="O27" s="8"/>
      <c r="P27" s="8"/>
      <c r="Q27" s="8"/>
      <c r="R27" s="27"/>
      <c r="S27" s="27"/>
      <c r="T27" s="27"/>
      <c r="U27" s="27"/>
      <c r="V27" s="27"/>
      <c r="W27" s="28"/>
    </row>
    <row r="28" spans="1:23" x14ac:dyDescent="0.25">
      <c r="A28" t="s">
        <v>44</v>
      </c>
      <c r="C28" s="9">
        <v>129.1</v>
      </c>
      <c r="D28" s="2">
        <f t="shared" si="0"/>
        <v>0</v>
      </c>
      <c r="E28" s="2">
        <v>1345</v>
      </c>
      <c r="F28" s="2">
        <f t="shared" si="1"/>
        <v>0</v>
      </c>
      <c r="G28" s="7"/>
      <c r="H28" s="18"/>
      <c r="I28" s="18"/>
      <c r="J28" s="18"/>
      <c r="K28" s="18"/>
      <c r="L28" s="18"/>
      <c r="M28" s="18"/>
      <c r="N28" s="18"/>
      <c r="O28" s="8"/>
      <c r="P28" s="8"/>
      <c r="Q28" s="8"/>
      <c r="R28" s="8"/>
      <c r="S28" s="28"/>
      <c r="T28" s="28"/>
      <c r="U28" s="28"/>
      <c r="V28" s="28"/>
      <c r="W28" s="28"/>
    </row>
    <row r="29" spans="1:23" x14ac:dyDescent="0.25">
      <c r="A29" t="s">
        <v>42</v>
      </c>
      <c r="C29" s="9">
        <v>258.2</v>
      </c>
      <c r="D29" s="2">
        <f t="shared" si="0"/>
        <v>0</v>
      </c>
      <c r="E29" s="2">
        <f>1345*2</f>
        <v>2690</v>
      </c>
      <c r="F29" s="2">
        <f t="shared" si="1"/>
        <v>0</v>
      </c>
      <c r="G29" s="7"/>
      <c r="H29" s="7"/>
      <c r="I29" s="7"/>
      <c r="J29" s="7"/>
      <c r="K29" s="7"/>
      <c r="N29" s="8"/>
      <c r="O29" s="8"/>
      <c r="P29" s="8"/>
      <c r="Q29" s="8"/>
      <c r="R29" s="8"/>
      <c r="S29" s="28"/>
      <c r="T29" s="28"/>
      <c r="U29" s="28"/>
      <c r="V29" s="28"/>
      <c r="W29" s="28"/>
    </row>
    <row r="30" spans="1:23" x14ac:dyDescent="0.25">
      <c r="A30" t="s">
        <v>14</v>
      </c>
      <c r="C30" s="9">
        <v>562.20000000000005</v>
      </c>
      <c r="D30" s="2">
        <f t="shared" si="0"/>
        <v>0</v>
      </c>
      <c r="E30" s="2">
        <f>2142+890+890+2142</f>
        <v>6064</v>
      </c>
      <c r="F30" s="2">
        <f t="shared" si="1"/>
        <v>0</v>
      </c>
      <c r="G30" s="7"/>
      <c r="H30" s="7"/>
      <c r="I30" s="7"/>
      <c r="J30" s="7"/>
      <c r="K30" s="7"/>
      <c r="N30" s="8"/>
      <c r="O30" s="8"/>
      <c r="P30" s="8"/>
      <c r="Q30" s="8"/>
      <c r="R30" s="8"/>
      <c r="S30" s="28"/>
      <c r="T30" s="28"/>
      <c r="U30" s="28"/>
      <c r="V30" s="28"/>
      <c r="W30" s="28"/>
    </row>
    <row r="31" spans="1:23" x14ac:dyDescent="0.25">
      <c r="A31" t="s">
        <v>15</v>
      </c>
      <c r="C31" s="9">
        <v>480</v>
      </c>
      <c r="D31" s="2">
        <f t="shared" si="0"/>
        <v>0</v>
      </c>
      <c r="E31" s="2">
        <f>2441+890+2142</f>
        <v>5473</v>
      </c>
      <c r="F31" s="2">
        <f t="shared" si="1"/>
        <v>0</v>
      </c>
      <c r="N31" s="8"/>
      <c r="O31" s="8"/>
      <c r="P31" s="8"/>
      <c r="Q31" s="8"/>
      <c r="R31" s="8"/>
      <c r="S31" s="28"/>
      <c r="T31" s="28"/>
      <c r="U31" s="28"/>
      <c r="V31" s="28"/>
      <c r="W31" s="28"/>
    </row>
    <row r="32" spans="1:23" x14ac:dyDescent="0.25">
      <c r="A32" t="s">
        <v>185</v>
      </c>
      <c r="C32" s="9">
        <v>535.29999999999995</v>
      </c>
      <c r="D32" s="2">
        <f t="shared" si="0"/>
        <v>0</v>
      </c>
      <c r="E32" s="2">
        <f>1780+761+890+2142</f>
        <v>5573</v>
      </c>
      <c r="F32" s="2">
        <f t="shared" si="1"/>
        <v>0</v>
      </c>
      <c r="N32" s="8"/>
      <c r="O32" s="8"/>
      <c r="P32" s="8"/>
      <c r="Q32" s="8"/>
      <c r="R32" s="8"/>
      <c r="S32" s="28"/>
      <c r="T32" s="28"/>
      <c r="U32" s="28"/>
      <c r="V32" s="28"/>
      <c r="W32" s="28"/>
    </row>
    <row r="33" spans="1:23" x14ac:dyDescent="0.25">
      <c r="A33" t="s">
        <v>186</v>
      </c>
      <c r="C33" s="9">
        <v>455.3</v>
      </c>
      <c r="D33" s="2">
        <f t="shared" si="0"/>
        <v>0</v>
      </c>
      <c r="E33" s="2">
        <f>1780+761+2441</f>
        <v>4982</v>
      </c>
      <c r="F33" s="2">
        <f t="shared" si="1"/>
        <v>0</v>
      </c>
      <c r="N33" s="8"/>
      <c r="O33" s="8"/>
      <c r="P33" s="8"/>
      <c r="Q33" s="8"/>
      <c r="R33" s="8"/>
      <c r="S33" s="28"/>
      <c r="T33" s="28"/>
      <c r="U33" s="28"/>
      <c r="V33" s="28"/>
      <c r="W33" s="28"/>
    </row>
    <row r="34" spans="1:23" x14ac:dyDescent="0.25">
      <c r="A34" t="s">
        <v>2</v>
      </c>
      <c r="C34" s="9">
        <v>398</v>
      </c>
      <c r="D34" s="2">
        <f t="shared" si="0"/>
        <v>0</v>
      </c>
      <c r="E34" s="2">
        <f>2441*2</f>
        <v>4882</v>
      </c>
      <c r="F34" s="2">
        <f t="shared" si="1"/>
        <v>0</v>
      </c>
      <c r="G34" s="20"/>
      <c r="R34" s="28"/>
      <c r="S34" s="28"/>
      <c r="T34" s="28"/>
      <c r="U34" s="28"/>
      <c r="V34" s="28"/>
      <c r="W34" s="28"/>
    </row>
    <row r="35" spans="1:23" x14ac:dyDescent="0.25">
      <c r="A35" t="s">
        <v>187</v>
      </c>
      <c r="C35" s="9">
        <v>946.19999999999993</v>
      </c>
      <c r="D35" s="2">
        <f t="shared" si="0"/>
        <v>0</v>
      </c>
      <c r="E35" s="2">
        <v>14540</v>
      </c>
      <c r="F35" s="2">
        <f t="shared" si="1"/>
        <v>0</v>
      </c>
      <c r="G35" s="20"/>
      <c r="R35" s="28"/>
      <c r="S35" s="28"/>
      <c r="T35" s="28"/>
      <c r="U35" s="28"/>
      <c r="V35" s="28"/>
      <c r="W35" s="28"/>
    </row>
    <row r="36" spans="1:23" x14ac:dyDescent="0.25">
      <c r="A36" t="s">
        <v>0</v>
      </c>
      <c r="C36" s="9">
        <v>356.4</v>
      </c>
      <c r="D36" s="2">
        <f t="shared" si="0"/>
        <v>0</v>
      </c>
      <c r="E36" s="2">
        <f>2142*2</f>
        <v>4284</v>
      </c>
      <c r="F36" s="2">
        <f t="shared" si="1"/>
        <v>0</v>
      </c>
      <c r="R36" s="28"/>
      <c r="S36" s="28"/>
      <c r="T36" s="28"/>
      <c r="U36" s="28"/>
      <c r="V36" s="28"/>
      <c r="W36" s="28"/>
    </row>
    <row r="37" spans="1:23" x14ac:dyDescent="0.25">
      <c r="A37" t="s">
        <v>188</v>
      </c>
      <c r="C37" s="9">
        <v>399.1</v>
      </c>
      <c r="D37" s="2">
        <f t="shared" si="0"/>
        <v>0</v>
      </c>
      <c r="E37" s="2">
        <f>1780+515+2142</f>
        <v>4437</v>
      </c>
      <c r="F37" s="2">
        <f t="shared" si="1"/>
        <v>0</v>
      </c>
      <c r="R37" s="28"/>
      <c r="S37" s="28"/>
      <c r="T37" s="28"/>
      <c r="U37" s="28"/>
      <c r="V37" s="28"/>
      <c r="W37" s="28"/>
    </row>
    <row r="38" spans="1:23" x14ac:dyDescent="0.25">
      <c r="A38" t="s">
        <v>189</v>
      </c>
      <c r="C38">
        <v>178.4</v>
      </c>
      <c r="D38" s="2">
        <f t="shared" si="0"/>
        <v>0</v>
      </c>
      <c r="E38">
        <v>2142</v>
      </c>
      <c r="F38" s="2">
        <f t="shared" si="1"/>
        <v>0</v>
      </c>
      <c r="R38" s="28"/>
      <c r="S38" s="28"/>
      <c r="T38" s="28"/>
      <c r="U38" s="28"/>
      <c r="V38" s="28"/>
      <c r="W38" s="28"/>
    </row>
    <row r="39" spans="1:23" x14ac:dyDescent="0.25">
      <c r="A39" t="s">
        <v>190</v>
      </c>
      <c r="C39">
        <v>837</v>
      </c>
      <c r="D39" s="2">
        <f t="shared" si="0"/>
        <v>0</v>
      </c>
      <c r="E39">
        <v>14091</v>
      </c>
      <c r="F39" s="2">
        <f t="shared" si="1"/>
        <v>0</v>
      </c>
      <c r="R39" s="28"/>
      <c r="S39" s="28"/>
      <c r="T39" s="28"/>
      <c r="U39" s="28"/>
      <c r="V39" s="28"/>
      <c r="W39" s="28"/>
    </row>
    <row r="40" spans="1:23" s="14" customFormat="1" x14ac:dyDescent="0.25">
      <c r="A40" s="14" t="s">
        <v>35</v>
      </c>
      <c r="C40" s="15">
        <v>677</v>
      </c>
      <c r="D40" s="2">
        <f t="shared" si="0"/>
        <v>0</v>
      </c>
      <c r="E40" s="16">
        <f>2145+1717+1844</f>
        <v>5706</v>
      </c>
      <c r="F40" s="2">
        <f t="shared" si="1"/>
        <v>0</v>
      </c>
    </row>
    <row r="41" spans="1:23" x14ac:dyDescent="0.25">
      <c r="A41" t="s">
        <v>11</v>
      </c>
      <c r="C41" s="9">
        <v>681.5</v>
      </c>
      <c r="D41" s="2">
        <f t="shared" si="0"/>
        <v>0</v>
      </c>
      <c r="E41">
        <v>7610</v>
      </c>
      <c r="F41" s="2">
        <f t="shared" si="1"/>
        <v>0</v>
      </c>
    </row>
    <row r="42" spans="1:23" x14ac:dyDescent="0.25">
      <c r="A42" t="s">
        <v>191</v>
      </c>
      <c r="C42" s="9">
        <v>562.70000000000005</v>
      </c>
      <c r="D42" s="2">
        <f t="shared" si="0"/>
        <v>0</v>
      </c>
      <c r="E42">
        <v>6332</v>
      </c>
      <c r="F42" s="2">
        <f t="shared" si="1"/>
        <v>0</v>
      </c>
    </row>
    <row r="43" spans="1:23" x14ac:dyDescent="0.25">
      <c r="A43" t="s">
        <v>192</v>
      </c>
      <c r="C43" s="9">
        <v>599.59999999999991</v>
      </c>
      <c r="D43" s="2">
        <f t="shared" si="0"/>
        <v>0</v>
      </c>
      <c r="E43">
        <v>6048</v>
      </c>
      <c r="F43" s="2">
        <f t="shared" si="1"/>
        <v>0</v>
      </c>
    </row>
    <row r="44" spans="1:23" x14ac:dyDescent="0.25">
      <c r="A44" t="s">
        <v>9</v>
      </c>
      <c r="C44">
        <v>340.5</v>
      </c>
      <c r="D44" s="2">
        <f t="shared" si="0"/>
        <v>0</v>
      </c>
      <c r="E44">
        <v>7603</v>
      </c>
      <c r="F44" s="2">
        <f t="shared" si="1"/>
        <v>0</v>
      </c>
    </row>
    <row r="45" spans="1:23" x14ac:dyDescent="0.25">
      <c r="A45" t="s">
        <v>159</v>
      </c>
      <c r="C45" s="9">
        <v>328.2</v>
      </c>
      <c r="D45" s="2">
        <f t="shared" si="0"/>
        <v>0</v>
      </c>
      <c r="E45" s="2">
        <f>1894*2</f>
        <v>3788</v>
      </c>
      <c r="F45" s="2">
        <f t="shared" si="1"/>
        <v>0</v>
      </c>
    </row>
    <row r="46" spans="1:23" x14ac:dyDescent="0.25">
      <c r="A46" t="s">
        <v>193</v>
      </c>
      <c r="C46">
        <v>164.1</v>
      </c>
      <c r="D46" s="2">
        <f t="shared" si="0"/>
        <v>0</v>
      </c>
      <c r="E46">
        <v>1894</v>
      </c>
      <c r="F46" s="2">
        <f t="shared" si="1"/>
        <v>0</v>
      </c>
    </row>
    <row r="47" spans="1:23" x14ac:dyDescent="0.25">
      <c r="A47" t="s">
        <v>13</v>
      </c>
      <c r="C47">
        <v>462.2</v>
      </c>
      <c r="D47" s="2">
        <f t="shared" si="0"/>
        <v>0</v>
      </c>
      <c r="E47">
        <v>5778</v>
      </c>
      <c r="F47" s="2">
        <f t="shared" si="1"/>
        <v>0</v>
      </c>
    </row>
    <row r="48" spans="1:23" x14ac:dyDescent="0.25">
      <c r="A48" t="s">
        <v>28</v>
      </c>
      <c r="C48" s="9">
        <v>545.6</v>
      </c>
      <c r="D48" s="2">
        <f t="shared" si="0"/>
        <v>0</v>
      </c>
      <c r="E48" s="2">
        <f>3726*2</f>
        <v>7452</v>
      </c>
      <c r="F48" s="2">
        <f t="shared" si="1"/>
        <v>0</v>
      </c>
    </row>
    <row r="49" spans="1:6" x14ac:dyDescent="0.25">
      <c r="A49" t="s">
        <v>26</v>
      </c>
      <c r="C49" s="9">
        <v>504.1</v>
      </c>
      <c r="D49" s="2">
        <f t="shared" si="0"/>
        <v>0</v>
      </c>
      <c r="E49" s="2">
        <f>4160*2</f>
        <v>8320</v>
      </c>
      <c r="F49" s="2">
        <f t="shared" si="1"/>
        <v>0</v>
      </c>
    </row>
    <row r="50" spans="1:6" x14ac:dyDescent="0.25">
      <c r="A50" t="s">
        <v>160</v>
      </c>
      <c r="C50" s="9">
        <v>349.6</v>
      </c>
      <c r="D50" s="2">
        <f t="shared" si="0"/>
        <v>0</v>
      </c>
      <c r="E50">
        <v>2798</v>
      </c>
      <c r="F50" s="2">
        <f t="shared" si="1"/>
        <v>0</v>
      </c>
    </row>
    <row r="51" spans="1:6" x14ac:dyDescent="0.25">
      <c r="A51" t="s">
        <v>10</v>
      </c>
      <c r="C51">
        <v>399.1</v>
      </c>
      <c r="D51" s="2">
        <f t="shared" si="0"/>
        <v>0</v>
      </c>
      <c r="E51">
        <v>4437</v>
      </c>
      <c r="F51" s="2">
        <f t="shared" si="1"/>
        <v>0</v>
      </c>
    </row>
    <row r="52" spans="1:6" x14ac:dyDescent="0.25">
      <c r="A52" t="s">
        <v>17</v>
      </c>
      <c r="C52" s="9">
        <v>433</v>
      </c>
      <c r="D52" s="2">
        <f t="shared" si="0"/>
        <v>0</v>
      </c>
      <c r="E52" s="2">
        <f>1780+732+2165</f>
        <v>4677</v>
      </c>
      <c r="F52" s="2">
        <f t="shared" si="1"/>
        <v>0</v>
      </c>
    </row>
    <row r="53" spans="1:6" x14ac:dyDescent="0.25">
      <c r="A53" s="2" t="s">
        <v>1</v>
      </c>
      <c r="C53">
        <v>313.39999999999998</v>
      </c>
      <c r="D53" s="2">
        <f t="shared" si="0"/>
        <v>0</v>
      </c>
      <c r="E53">
        <v>3560</v>
      </c>
      <c r="F53" s="2">
        <f t="shared" si="1"/>
        <v>0</v>
      </c>
    </row>
    <row r="54" spans="1:6" x14ac:dyDescent="0.25">
      <c r="A54" s="2" t="s">
        <v>194</v>
      </c>
      <c r="C54">
        <v>283.39999999999998</v>
      </c>
      <c r="D54" s="2">
        <f t="shared" si="0"/>
        <v>0</v>
      </c>
      <c r="E54">
        <v>2984</v>
      </c>
      <c r="F54" s="2">
        <f t="shared" si="1"/>
        <v>0</v>
      </c>
    </row>
    <row r="55" spans="1:6" x14ac:dyDescent="0.25">
      <c r="A55" s="2" t="s">
        <v>27</v>
      </c>
      <c r="C55" s="9">
        <v>368</v>
      </c>
      <c r="D55" s="2">
        <f t="shared" si="0"/>
        <v>0</v>
      </c>
      <c r="E55" s="2">
        <f>2239*2</f>
        <v>4478</v>
      </c>
      <c r="F55" s="2">
        <f t="shared" si="1"/>
        <v>0</v>
      </c>
    </row>
    <row r="56" spans="1:6" x14ac:dyDescent="0.25">
      <c r="A56" s="2" t="s">
        <v>195</v>
      </c>
      <c r="C56" s="9">
        <v>544.90000000000009</v>
      </c>
      <c r="D56" s="2">
        <f t="shared" si="0"/>
        <v>0</v>
      </c>
      <c r="E56" s="2">
        <v>5989</v>
      </c>
      <c r="F56" s="2">
        <f t="shared" si="1"/>
        <v>0</v>
      </c>
    </row>
    <row r="57" spans="1:6" x14ac:dyDescent="0.25">
      <c r="A57" s="2" t="s">
        <v>196</v>
      </c>
      <c r="C57" s="9">
        <v>502.2</v>
      </c>
      <c r="D57" s="2">
        <f t="shared" si="0"/>
        <v>0</v>
      </c>
      <c r="E57" s="2">
        <v>5644</v>
      </c>
      <c r="F57" s="2">
        <f t="shared" si="1"/>
        <v>0</v>
      </c>
    </row>
    <row r="58" spans="1:6" x14ac:dyDescent="0.25">
      <c r="A58" s="2" t="s">
        <v>199</v>
      </c>
      <c r="C58" s="9">
        <v>523.19999999999993</v>
      </c>
      <c r="D58" s="2">
        <f t="shared" si="0"/>
        <v>0</v>
      </c>
      <c r="E58" s="2">
        <v>5968</v>
      </c>
      <c r="F58" s="2">
        <f t="shared" si="1"/>
        <v>0</v>
      </c>
    </row>
    <row r="59" spans="1:6" x14ac:dyDescent="0.25">
      <c r="A59" s="2" t="s">
        <v>197</v>
      </c>
      <c r="C59" s="9">
        <v>429.2</v>
      </c>
      <c r="D59" s="2">
        <f t="shared" si="0"/>
        <v>0</v>
      </c>
      <c r="E59" s="2">
        <v>5204</v>
      </c>
      <c r="F59" s="2">
        <f t="shared" si="1"/>
        <v>0</v>
      </c>
    </row>
    <row r="60" spans="1:6" x14ac:dyDescent="0.25">
      <c r="A60" s="2" t="s">
        <v>198</v>
      </c>
      <c r="C60" s="9">
        <v>529.79999999999995</v>
      </c>
      <c r="D60" s="2">
        <f t="shared" si="0"/>
        <v>0</v>
      </c>
      <c r="E60" s="2">
        <v>5706</v>
      </c>
      <c r="F60" s="2">
        <f t="shared" si="1"/>
        <v>0</v>
      </c>
    </row>
    <row r="61" spans="1:6" x14ac:dyDescent="0.25">
      <c r="A61" s="2" t="s">
        <v>200</v>
      </c>
      <c r="C61" s="9">
        <v>708.8</v>
      </c>
      <c r="D61" s="2">
        <f t="shared" si="0"/>
        <v>0</v>
      </c>
      <c r="E61" s="2">
        <v>7234</v>
      </c>
      <c r="F61" s="2">
        <f t="shared" si="1"/>
        <v>0</v>
      </c>
    </row>
    <row r="62" spans="1:6" x14ac:dyDescent="0.25">
      <c r="A62" s="2" t="s">
        <v>201</v>
      </c>
      <c r="C62" s="9">
        <v>649.79999999999995</v>
      </c>
      <c r="D62" s="2">
        <f t="shared" si="0"/>
        <v>0</v>
      </c>
      <c r="E62" s="2">
        <v>7718</v>
      </c>
      <c r="F62" s="2">
        <f t="shared" si="1"/>
        <v>0</v>
      </c>
    </row>
    <row r="63" spans="1:6" x14ac:dyDescent="0.25">
      <c r="A63" s="2" t="s">
        <v>202</v>
      </c>
      <c r="C63" s="9">
        <v>354.4</v>
      </c>
      <c r="D63" s="2">
        <f t="shared" si="0"/>
        <v>0</v>
      </c>
      <c r="E63" s="2">
        <v>3617</v>
      </c>
      <c r="F63" s="2">
        <f t="shared" si="1"/>
        <v>0</v>
      </c>
    </row>
    <row r="64" spans="1:6" x14ac:dyDescent="0.25">
      <c r="A64" t="s">
        <v>24</v>
      </c>
      <c r="C64" s="9">
        <v>664.8</v>
      </c>
      <c r="D64" s="2">
        <f t="shared" si="0"/>
        <v>0</v>
      </c>
      <c r="E64" s="2">
        <f>5810*2</f>
        <v>11620</v>
      </c>
      <c r="F64" s="2">
        <f t="shared" si="1"/>
        <v>0</v>
      </c>
    </row>
    <row r="65" spans="1:6" x14ac:dyDescent="0.25">
      <c r="A65" t="s">
        <v>161</v>
      </c>
      <c r="C65">
        <v>359.8</v>
      </c>
      <c r="D65" s="2">
        <f t="shared" si="0"/>
        <v>0</v>
      </c>
      <c r="E65">
        <v>4280</v>
      </c>
      <c r="F65" s="2">
        <f t="shared" si="1"/>
        <v>0</v>
      </c>
    </row>
    <row r="66" spans="1:6" x14ac:dyDescent="0.25">
      <c r="A66" t="s">
        <v>203</v>
      </c>
      <c r="C66">
        <v>424.9</v>
      </c>
      <c r="D66" s="2">
        <f t="shared" si="0"/>
        <v>0</v>
      </c>
      <c r="E66">
        <v>4828</v>
      </c>
      <c r="F66" s="2">
        <f t="shared" si="1"/>
        <v>0</v>
      </c>
    </row>
    <row r="67" spans="1:6" x14ac:dyDescent="0.25">
      <c r="A67" t="s">
        <v>204</v>
      </c>
      <c r="C67">
        <v>490</v>
      </c>
      <c r="D67" s="2">
        <f t="shared" si="0"/>
        <v>0</v>
      </c>
      <c r="E67">
        <v>5376</v>
      </c>
      <c r="F67" s="2">
        <f t="shared" si="1"/>
        <v>0</v>
      </c>
    </row>
    <row r="68" spans="1:6" x14ac:dyDescent="0.25">
      <c r="A68" t="s">
        <v>18</v>
      </c>
      <c r="C68" s="9">
        <v>542.6</v>
      </c>
      <c r="D68" s="2">
        <f t="shared" ref="D68:D84" si="2">SUM(C68*B68)</f>
        <v>0</v>
      </c>
      <c r="E68" s="2">
        <f>2140+389+837+2142</f>
        <v>5508</v>
      </c>
      <c r="F68" s="2">
        <f t="shared" si="1"/>
        <v>0</v>
      </c>
    </row>
    <row r="69" spans="1:6" x14ac:dyDescent="0.25">
      <c r="A69" t="s">
        <v>205</v>
      </c>
      <c r="C69" s="9">
        <v>250.5</v>
      </c>
      <c r="D69" s="2">
        <f t="shared" si="2"/>
        <v>0</v>
      </c>
      <c r="E69" s="2">
        <v>2529</v>
      </c>
      <c r="F69" s="2">
        <f t="shared" ref="F69:F84" si="3">B69*E69</f>
        <v>0</v>
      </c>
    </row>
    <row r="70" spans="1:6" x14ac:dyDescent="0.25">
      <c r="A70" t="s">
        <v>206</v>
      </c>
      <c r="C70" s="9">
        <v>569.9</v>
      </c>
      <c r="D70" s="2">
        <f t="shared" si="2"/>
        <v>0</v>
      </c>
      <c r="E70" s="2">
        <v>5467</v>
      </c>
      <c r="F70" s="2">
        <f t="shared" si="3"/>
        <v>0</v>
      </c>
    </row>
    <row r="71" spans="1:6" x14ac:dyDescent="0.25">
      <c r="A71" t="s">
        <v>21</v>
      </c>
      <c r="C71" s="9">
        <v>456.1</v>
      </c>
      <c r="D71" s="2">
        <f t="shared" si="2"/>
        <v>0</v>
      </c>
      <c r="E71" s="2">
        <f>2400+449+2239</f>
        <v>5088</v>
      </c>
      <c r="F71" s="2">
        <f t="shared" si="3"/>
        <v>0</v>
      </c>
    </row>
    <row r="72" spans="1:6" x14ac:dyDescent="0.25">
      <c r="A72" t="s">
        <v>20</v>
      </c>
      <c r="C72" s="9">
        <v>396.8</v>
      </c>
      <c r="D72" s="2">
        <f t="shared" si="2"/>
        <v>0</v>
      </c>
      <c r="E72" s="2">
        <f>2400*2</f>
        <v>4800</v>
      </c>
      <c r="F72" s="2">
        <f t="shared" si="3"/>
        <v>0</v>
      </c>
    </row>
    <row r="73" spans="1:6" x14ac:dyDescent="0.25">
      <c r="A73" t="s">
        <v>207</v>
      </c>
      <c r="C73" s="9">
        <v>533.79999999999995</v>
      </c>
      <c r="D73" s="2">
        <f t="shared" si="2"/>
        <v>0</v>
      </c>
      <c r="E73" s="2">
        <v>5790</v>
      </c>
      <c r="F73" s="2">
        <f t="shared" si="3"/>
        <v>0</v>
      </c>
    </row>
    <row r="74" spans="1:6" x14ac:dyDescent="0.25">
      <c r="A74" t="s">
        <v>22</v>
      </c>
      <c r="C74" s="9">
        <v>424.8</v>
      </c>
      <c r="D74" s="2">
        <f t="shared" si="2"/>
        <v>0</v>
      </c>
      <c r="E74" s="2">
        <f>2630*2</f>
        <v>5260</v>
      </c>
      <c r="F74" s="2">
        <f t="shared" si="3"/>
        <v>0</v>
      </c>
    </row>
    <row r="75" spans="1:6" x14ac:dyDescent="0.25">
      <c r="A75" t="s">
        <v>208</v>
      </c>
      <c r="C75" s="9">
        <v>219.2</v>
      </c>
      <c r="D75" s="2">
        <f t="shared" si="2"/>
        <v>0</v>
      </c>
      <c r="E75" s="2">
        <v>1948</v>
      </c>
      <c r="F75" s="2">
        <f t="shared" si="3"/>
        <v>0</v>
      </c>
    </row>
    <row r="76" spans="1:6" x14ac:dyDescent="0.25">
      <c r="A76" t="s">
        <v>209</v>
      </c>
      <c r="C76" s="9">
        <v>435.3</v>
      </c>
      <c r="D76" s="2">
        <f t="shared" si="2"/>
        <v>0</v>
      </c>
      <c r="E76" s="2">
        <v>4731</v>
      </c>
      <c r="F76" s="2">
        <f t="shared" si="3"/>
        <v>0</v>
      </c>
    </row>
    <row r="77" spans="1:6" x14ac:dyDescent="0.25">
      <c r="A77" t="s">
        <v>210</v>
      </c>
      <c r="C77" s="9">
        <v>222.9</v>
      </c>
      <c r="D77" s="2">
        <f t="shared" si="2"/>
        <v>0</v>
      </c>
      <c r="E77" s="2">
        <v>2568</v>
      </c>
      <c r="F77" s="2">
        <f t="shared" si="3"/>
        <v>0</v>
      </c>
    </row>
    <row r="78" spans="1:6" x14ac:dyDescent="0.25">
      <c r="A78" t="s">
        <v>211</v>
      </c>
      <c r="C78" s="9">
        <v>526.5</v>
      </c>
      <c r="D78" s="2">
        <f t="shared" si="2"/>
        <v>0</v>
      </c>
      <c r="E78" s="2">
        <v>6279</v>
      </c>
      <c r="F78" s="2">
        <f t="shared" si="3"/>
        <v>0</v>
      </c>
    </row>
    <row r="79" spans="1:6" x14ac:dyDescent="0.25">
      <c r="A79" t="s">
        <v>213</v>
      </c>
      <c r="C79" s="9">
        <v>576.4</v>
      </c>
      <c r="D79" s="2">
        <f t="shared" si="2"/>
        <v>0</v>
      </c>
      <c r="E79" s="2">
        <v>6369</v>
      </c>
      <c r="F79" s="2">
        <f t="shared" si="3"/>
        <v>0</v>
      </c>
    </row>
    <row r="80" spans="1:6" x14ac:dyDescent="0.25">
      <c r="A80" t="s">
        <v>212</v>
      </c>
      <c r="C80" s="9">
        <v>517.29999999999995</v>
      </c>
      <c r="D80" s="2">
        <f t="shared" si="2"/>
        <v>0</v>
      </c>
      <c r="E80" s="2">
        <f>2929+1273+1894</f>
        <v>6096</v>
      </c>
      <c r="F80" s="2">
        <f t="shared" si="3"/>
        <v>0</v>
      </c>
    </row>
    <row r="81" spans="1:6" x14ac:dyDescent="0.25">
      <c r="A81" t="s">
        <v>214</v>
      </c>
      <c r="C81" s="9">
        <v>876.3</v>
      </c>
      <c r="D81" s="2">
        <f t="shared" si="2"/>
        <v>0</v>
      </c>
      <c r="E81" s="2">
        <v>14048</v>
      </c>
      <c r="F81" s="2">
        <f t="shared" si="3"/>
        <v>0</v>
      </c>
    </row>
    <row r="82" spans="1:6" x14ac:dyDescent="0.25">
      <c r="A82" t="s">
        <v>25</v>
      </c>
      <c r="C82" s="9">
        <v>531.79999999999995</v>
      </c>
      <c r="D82" s="2">
        <f t="shared" si="2"/>
        <v>0</v>
      </c>
      <c r="E82" s="2">
        <f>4493*2</f>
        <v>8986</v>
      </c>
      <c r="F82" s="2">
        <f t="shared" si="3"/>
        <v>0</v>
      </c>
    </row>
    <row r="83" spans="1:6" x14ac:dyDescent="0.25">
      <c r="A83" t="s">
        <v>215</v>
      </c>
      <c r="C83" s="9">
        <v>677.3</v>
      </c>
      <c r="D83" s="2">
        <f t="shared" si="2"/>
        <v>0</v>
      </c>
      <c r="E83" s="2">
        <v>7869</v>
      </c>
      <c r="F83" s="2">
        <f t="shared" si="3"/>
        <v>0</v>
      </c>
    </row>
    <row r="84" spans="1:6" x14ac:dyDescent="0.25">
      <c r="A84" t="s">
        <v>216</v>
      </c>
      <c r="C84" s="9">
        <v>266.7</v>
      </c>
      <c r="D84" s="2">
        <f t="shared" si="2"/>
        <v>0</v>
      </c>
      <c r="E84" s="2">
        <v>2504</v>
      </c>
      <c r="F84" s="2">
        <f t="shared" si="3"/>
        <v>0</v>
      </c>
    </row>
    <row r="85" spans="1:6" s="1" customFormat="1" ht="15.75" thickBot="1" x14ac:dyDescent="0.3">
      <c r="A85" s="4" t="s">
        <v>158</v>
      </c>
      <c r="B85" s="4">
        <f>SUM(B4:B84)</f>
        <v>0</v>
      </c>
      <c r="C85" s="17"/>
      <c r="D85" s="4">
        <f>SUM(D4:D82)</f>
        <v>0</v>
      </c>
      <c r="E85" s="4"/>
      <c r="F85" s="4">
        <f>SUM(F4:F82)</f>
        <v>0</v>
      </c>
    </row>
    <row r="86" spans="1:6" ht="15.75" thickTop="1" x14ac:dyDescent="0.25"/>
    <row r="87" spans="1:6" x14ac:dyDescent="0.25">
      <c r="A87" s="5" t="s">
        <v>162</v>
      </c>
    </row>
    <row r="88" spans="1:6" x14ac:dyDescent="0.25">
      <c r="A88" t="s">
        <v>173</v>
      </c>
      <c r="C88" s="9">
        <v>69.58</v>
      </c>
      <c r="D88">
        <f>B88*C88</f>
        <v>0</v>
      </c>
      <c r="E88">
        <f>249*2</f>
        <v>498</v>
      </c>
      <c r="F88">
        <f>B88*E88</f>
        <v>0</v>
      </c>
    </row>
    <row r="89" spans="1:6" x14ac:dyDescent="0.25">
      <c r="A89" t="s">
        <v>174</v>
      </c>
      <c r="C89" s="9">
        <v>92.8</v>
      </c>
      <c r="D89">
        <f t="shared" ref="D89:D95" si="4">B89*C89</f>
        <v>0</v>
      </c>
      <c r="E89">
        <f>183*2</f>
        <v>366</v>
      </c>
      <c r="F89">
        <f t="shared" ref="F89:F95" si="5">B89*E89</f>
        <v>0</v>
      </c>
    </row>
    <row r="90" spans="1:6" x14ac:dyDescent="0.25">
      <c r="A90" t="s">
        <v>175</v>
      </c>
      <c r="C90" s="9">
        <v>85.72</v>
      </c>
      <c r="D90">
        <f t="shared" si="4"/>
        <v>0</v>
      </c>
      <c r="E90">
        <f>380*2</f>
        <v>760</v>
      </c>
      <c r="F90">
        <f t="shared" si="5"/>
        <v>0</v>
      </c>
    </row>
    <row r="91" spans="1:6" x14ac:dyDescent="0.25">
      <c r="A91" t="s">
        <v>176</v>
      </c>
      <c r="C91" s="9">
        <v>136.80000000000001</v>
      </c>
      <c r="D91">
        <f t="shared" si="4"/>
        <v>0</v>
      </c>
      <c r="E91">
        <f>293*2</f>
        <v>586</v>
      </c>
      <c r="F91">
        <f t="shared" si="5"/>
        <v>0</v>
      </c>
    </row>
    <row r="92" spans="1:6" x14ac:dyDescent="0.25">
      <c r="A92" t="s">
        <v>177</v>
      </c>
      <c r="C92" s="9">
        <v>148.80000000000001</v>
      </c>
      <c r="D92">
        <f t="shared" si="4"/>
        <v>0</v>
      </c>
      <c r="E92">
        <f>325*2</f>
        <v>650</v>
      </c>
      <c r="F92">
        <f t="shared" si="5"/>
        <v>0</v>
      </c>
    </row>
    <row r="93" spans="1:6" x14ac:dyDescent="0.25">
      <c r="A93" t="s">
        <v>178</v>
      </c>
      <c r="C93" s="9">
        <v>103.2</v>
      </c>
      <c r="D93">
        <f t="shared" si="4"/>
        <v>0</v>
      </c>
      <c r="E93">
        <f>209*2</f>
        <v>418</v>
      </c>
      <c r="F93">
        <f t="shared" si="5"/>
        <v>0</v>
      </c>
    </row>
    <row r="94" spans="1:6" x14ac:dyDescent="0.25">
      <c r="A94" t="s">
        <v>179</v>
      </c>
      <c r="C94" s="9">
        <v>68.599999999999994</v>
      </c>
      <c r="D94">
        <f t="shared" si="4"/>
        <v>0</v>
      </c>
      <c r="E94">
        <f>220*2</f>
        <v>440</v>
      </c>
      <c r="F94">
        <f t="shared" si="5"/>
        <v>0</v>
      </c>
    </row>
    <row r="95" spans="1:6" x14ac:dyDescent="0.25">
      <c r="A95" t="s">
        <v>180</v>
      </c>
      <c r="C95" s="9">
        <v>65</v>
      </c>
      <c r="D95">
        <f t="shared" si="4"/>
        <v>0</v>
      </c>
      <c r="E95">
        <f>113*2</f>
        <v>226</v>
      </c>
      <c r="F95">
        <f t="shared" si="5"/>
        <v>0</v>
      </c>
    </row>
    <row r="96" spans="1:6" s="1" customFormat="1" ht="15.75" thickBot="1" x14ac:dyDescent="0.3">
      <c r="A96" s="4" t="s">
        <v>158</v>
      </c>
      <c r="B96" s="4">
        <f>SUM(B88:B95)</f>
        <v>0</v>
      </c>
      <c r="C96" s="17"/>
      <c r="D96" s="4">
        <f>SUM(D88:D95)</f>
        <v>0</v>
      </c>
      <c r="E96" s="4"/>
      <c r="F96" s="4">
        <f>SUM(F88:F95)</f>
        <v>0</v>
      </c>
    </row>
    <row r="97" spans="3:3" ht="15.75" thickTop="1" x14ac:dyDescent="0.25"/>
    <row r="98" spans="3:3" x14ac:dyDescent="0.25">
      <c r="C98"/>
    </row>
    <row r="99" spans="3:3" x14ac:dyDescent="0.25">
      <c r="C99"/>
    </row>
    <row r="100" spans="3:3" x14ac:dyDescent="0.25">
      <c r="C100"/>
    </row>
    <row r="102" spans="3:3" x14ac:dyDescent="0.25">
      <c r="C102"/>
    </row>
    <row r="103" spans="3:3" x14ac:dyDescent="0.25">
      <c r="C103"/>
    </row>
    <row r="104" spans="3:3" x14ac:dyDescent="0.25">
      <c r="C104"/>
    </row>
    <row r="105" spans="3:3" x14ac:dyDescent="0.25">
      <c r="C105"/>
    </row>
    <row r="107" spans="3:3" x14ac:dyDescent="0.25">
      <c r="C107"/>
    </row>
  </sheetData>
  <sortState xmlns:xlrd2="http://schemas.microsoft.com/office/spreadsheetml/2017/richdata2" ref="A4:C104">
    <sortCondition ref="A4"/>
  </sortState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6BD0A6-44C5-4C7A-9158-D3E4D1EF9932}">
  <dimension ref="A1:E116"/>
  <sheetViews>
    <sheetView workbookViewId="0">
      <pane ySplit="1" topLeftCell="A95" activePane="bottomLeft" state="frozen"/>
      <selection pane="bottomLeft" activeCell="I54" sqref="I54"/>
    </sheetView>
  </sheetViews>
  <sheetFormatPr defaultRowHeight="15" x14ac:dyDescent="0.25"/>
  <cols>
    <col min="1" max="1" width="25.28515625" bestFit="1" customWidth="1"/>
    <col min="3" max="3" width="24.5703125" bestFit="1" customWidth="1"/>
  </cols>
  <sheetData>
    <row r="1" spans="1:3" s="1" customFormat="1" x14ac:dyDescent="0.25">
      <c r="A1" s="1" t="s">
        <v>48</v>
      </c>
      <c r="B1" s="1" t="s">
        <v>33</v>
      </c>
      <c r="C1" s="1" t="s">
        <v>156</v>
      </c>
    </row>
    <row r="2" spans="1:3" x14ac:dyDescent="0.25">
      <c r="A2" t="s">
        <v>49</v>
      </c>
      <c r="B2">
        <v>2036</v>
      </c>
      <c r="C2">
        <v>169</v>
      </c>
    </row>
    <row r="3" spans="1:3" x14ac:dyDescent="0.25">
      <c r="A3" t="s">
        <v>50</v>
      </c>
      <c r="B3">
        <v>1783</v>
      </c>
      <c r="C3">
        <v>160</v>
      </c>
    </row>
    <row r="4" spans="1:3" x14ac:dyDescent="0.25">
      <c r="A4" t="s">
        <v>51</v>
      </c>
      <c r="B4">
        <v>546</v>
      </c>
      <c r="C4">
        <v>66.599999999999994</v>
      </c>
    </row>
    <row r="5" spans="1:3" x14ac:dyDescent="0.25">
      <c r="A5" t="s">
        <v>52</v>
      </c>
      <c r="B5">
        <v>394</v>
      </c>
      <c r="C5">
        <v>60.8</v>
      </c>
    </row>
    <row r="6" spans="1:3" x14ac:dyDescent="0.25">
      <c r="A6" t="s">
        <v>53</v>
      </c>
      <c r="B6">
        <v>398</v>
      </c>
      <c r="C6">
        <v>65.400000000000006</v>
      </c>
    </row>
    <row r="7" spans="1:3" x14ac:dyDescent="0.25">
      <c r="A7" t="s">
        <v>54</v>
      </c>
      <c r="B7">
        <v>2140</v>
      </c>
      <c r="C7">
        <v>179.9</v>
      </c>
    </row>
    <row r="8" spans="1:3" x14ac:dyDescent="0.25">
      <c r="A8" t="s">
        <v>55</v>
      </c>
      <c r="B8">
        <v>383</v>
      </c>
      <c r="C8">
        <v>55.7</v>
      </c>
    </row>
    <row r="9" spans="1:3" x14ac:dyDescent="0.25">
      <c r="A9" t="s">
        <v>56</v>
      </c>
      <c r="B9">
        <v>389</v>
      </c>
      <c r="C9">
        <v>70.599999999999994</v>
      </c>
    </row>
    <row r="10" spans="1:3" x14ac:dyDescent="0.25">
      <c r="A10" t="s">
        <v>57</v>
      </c>
      <c r="B10">
        <v>428</v>
      </c>
      <c r="C10">
        <v>43</v>
      </c>
    </row>
    <row r="11" spans="1:3" x14ac:dyDescent="0.25">
      <c r="A11" t="s">
        <v>58</v>
      </c>
      <c r="B11">
        <v>2390</v>
      </c>
      <c r="C11">
        <v>199.4</v>
      </c>
    </row>
    <row r="12" spans="1:3" x14ac:dyDescent="0.25">
      <c r="A12" t="s">
        <v>59</v>
      </c>
      <c r="B12">
        <v>1981</v>
      </c>
      <c r="C12">
        <v>172.4</v>
      </c>
    </row>
    <row r="13" spans="1:3" x14ac:dyDescent="0.25">
      <c r="A13" t="s">
        <v>60</v>
      </c>
      <c r="B13">
        <v>156</v>
      </c>
      <c r="C13">
        <v>40.799999999999997</v>
      </c>
    </row>
    <row r="14" spans="1:3" x14ac:dyDescent="0.25">
      <c r="A14" t="s">
        <v>61</v>
      </c>
      <c r="B14">
        <v>753</v>
      </c>
      <c r="C14">
        <v>104.8</v>
      </c>
    </row>
    <row r="15" spans="1:3" x14ac:dyDescent="0.25">
      <c r="A15" t="s">
        <v>62</v>
      </c>
      <c r="B15">
        <v>2145</v>
      </c>
      <c r="C15">
        <v>181.8</v>
      </c>
    </row>
    <row r="16" spans="1:3" x14ac:dyDescent="0.25">
      <c r="A16" t="s">
        <v>63</v>
      </c>
      <c r="B16">
        <v>2243</v>
      </c>
      <c r="C16">
        <v>221.6</v>
      </c>
    </row>
    <row r="17" spans="1:3" x14ac:dyDescent="0.25">
      <c r="A17" t="s">
        <v>64</v>
      </c>
      <c r="B17">
        <v>1717</v>
      </c>
      <c r="C17">
        <v>161.5</v>
      </c>
    </row>
    <row r="18" spans="1:3" x14ac:dyDescent="0.25">
      <c r="A18" t="s">
        <v>65</v>
      </c>
      <c r="B18">
        <v>1110</v>
      </c>
      <c r="C18">
        <v>123.3</v>
      </c>
    </row>
    <row r="19" spans="1:3" x14ac:dyDescent="0.25">
      <c r="A19" t="s">
        <v>66</v>
      </c>
      <c r="B19">
        <v>632</v>
      </c>
      <c r="C19">
        <v>84</v>
      </c>
    </row>
    <row r="20" spans="1:3" x14ac:dyDescent="0.25">
      <c r="A20" t="s">
        <v>67</v>
      </c>
      <c r="B20">
        <v>546</v>
      </c>
      <c r="C20">
        <v>66.599999999999994</v>
      </c>
    </row>
    <row r="21" spans="1:3" x14ac:dyDescent="0.25">
      <c r="A21" t="s">
        <v>68</v>
      </c>
      <c r="B21">
        <v>974</v>
      </c>
      <c r="C21">
        <v>109.6</v>
      </c>
    </row>
    <row r="22" spans="1:3" x14ac:dyDescent="0.25">
      <c r="A22" t="s">
        <v>69</v>
      </c>
      <c r="B22">
        <v>753</v>
      </c>
      <c r="C22">
        <v>104.8</v>
      </c>
    </row>
    <row r="23" spans="1:3" x14ac:dyDescent="0.25">
      <c r="A23" t="s">
        <v>70</v>
      </c>
      <c r="B23">
        <v>788</v>
      </c>
      <c r="C23">
        <v>139.6</v>
      </c>
    </row>
    <row r="24" spans="1:3" x14ac:dyDescent="0.25">
      <c r="A24" t="s">
        <v>71</v>
      </c>
      <c r="B24">
        <v>2142</v>
      </c>
      <c r="C24">
        <v>178.4</v>
      </c>
    </row>
    <row r="25" spans="1:3" x14ac:dyDescent="0.25">
      <c r="A25" t="s">
        <v>72</v>
      </c>
      <c r="B25">
        <v>515</v>
      </c>
      <c r="C25">
        <v>64</v>
      </c>
    </row>
    <row r="26" spans="1:3" x14ac:dyDescent="0.25">
      <c r="A26" t="s">
        <v>73</v>
      </c>
      <c r="B26">
        <v>1422</v>
      </c>
      <c r="C26">
        <v>173</v>
      </c>
    </row>
    <row r="27" spans="1:3" x14ac:dyDescent="0.25">
      <c r="A27" t="s">
        <v>74</v>
      </c>
      <c r="B27">
        <v>877</v>
      </c>
      <c r="C27">
        <v>99.1</v>
      </c>
    </row>
    <row r="28" spans="1:3" x14ac:dyDescent="0.25">
      <c r="A28" t="s">
        <v>75</v>
      </c>
      <c r="B28">
        <v>1382</v>
      </c>
      <c r="C28" s="9">
        <v>147.6</v>
      </c>
    </row>
    <row r="29" spans="1:3" x14ac:dyDescent="0.25">
      <c r="A29" t="s">
        <v>76</v>
      </c>
      <c r="B29">
        <v>1342</v>
      </c>
      <c r="C29" s="9">
        <v>136.9</v>
      </c>
    </row>
    <row r="30" spans="1:3" x14ac:dyDescent="0.25">
      <c r="A30" t="s">
        <v>77</v>
      </c>
      <c r="B30">
        <v>607</v>
      </c>
      <c r="C30" s="9">
        <v>103.5</v>
      </c>
    </row>
    <row r="31" spans="1:3" x14ac:dyDescent="0.25">
      <c r="A31" t="s">
        <v>78</v>
      </c>
      <c r="B31">
        <v>1539</v>
      </c>
      <c r="C31" s="9">
        <v>140.6</v>
      </c>
    </row>
    <row r="32" spans="1:3" x14ac:dyDescent="0.25">
      <c r="A32" t="s">
        <v>79</v>
      </c>
      <c r="B32">
        <v>2369</v>
      </c>
      <c r="C32" s="9">
        <v>222.4</v>
      </c>
    </row>
    <row r="33" spans="1:5" x14ac:dyDescent="0.25">
      <c r="A33" t="s">
        <v>80</v>
      </c>
      <c r="B33">
        <v>890</v>
      </c>
      <c r="C33" s="9">
        <v>103</v>
      </c>
    </row>
    <row r="34" spans="1:5" x14ac:dyDescent="0.25">
      <c r="A34" t="s">
        <v>81</v>
      </c>
      <c r="B34">
        <v>2541</v>
      </c>
      <c r="C34" s="9">
        <v>281.39999999999998</v>
      </c>
    </row>
    <row r="35" spans="1:5" x14ac:dyDescent="0.25">
      <c r="A35" t="s">
        <v>82</v>
      </c>
      <c r="B35">
        <v>2441</v>
      </c>
      <c r="C35" s="9">
        <v>201.5</v>
      </c>
    </row>
    <row r="36" spans="1:5" x14ac:dyDescent="0.25">
      <c r="A36" t="s">
        <v>83</v>
      </c>
      <c r="B36">
        <v>4493</v>
      </c>
      <c r="C36" s="9">
        <v>265.89999999999998</v>
      </c>
    </row>
    <row r="37" spans="1:5" x14ac:dyDescent="0.25">
      <c r="A37" t="s">
        <v>84</v>
      </c>
      <c r="B37">
        <v>2036</v>
      </c>
      <c r="C37">
        <v>169</v>
      </c>
      <c r="E37" t="s">
        <v>85</v>
      </c>
    </row>
    <row r="38" spans="1:5" x14ac:dyDescent="0.25">
      <c r="A38" t="s">
        <v>86</v>
      </c>
      <c r="B38">
        <v>4072</v>
      </c>
      <c r="C38">
        <v>338</v>
      </c>
    </row>
    <row r="39" spans="1:5" x14ac:dyDescent="0.25">
      <c r="A39" t="s">
        <v>87</v>
      </c>
      <c r="B39">
        <v>2140</v>
      </c>
      <c r="C39">
        <v>179.9</v>
      </c>
    </row>
    <row r="40" spans="1:5" x14ac:dyDescent="0.25">
      <c r="A40" t="s">
        <v>88</v>
      </c>
      <c r="B40">
        <v>4280</v>
      </c>
      <c r="C40">
        <v>359.8</v>
      </c>
    </row>
    <row r="41" spans="1:5" x14ac:dyDescent="0.25">
      <c r="A41" t="s">
        <v>89</v>
      </c>
      <c r="B41">
        <v>3226</v>
      </c>
      <c r="C41">
        <v>291.10000000000002</v>
      </c>
    </row>
    <row r="42" spans="1:5" x14ac:dyDescent="0.25">
      <c r="A42" t="s">
        <v>90</v>
      </c>
      <c r="B42">
        <v>3859</v>
      </c>
      <c r="C42">
        <v>324.89999999999998</v>
      </c>
    </row>
    <row r="43" spans="1:5" x14ac:dyDescent="0.25">
      <c r="A43" t="s">
        <v>91</v>
      </c>
      <c r="B43">
        <v>7744</v>
      </c>
      <c r="C43">
        <v>468</v>
      </c>
    </row>
    <row r="44" spans="1:5" x14ac:dyDescent="0.25">
      <c r="A44" t="s">
        <v>92</v>
      </c>
      <c r="B44">
        <v>2145</v>
      </c>
      <c r="C44">
        <v>181.8</v>
      </c>
    </row>
    <row r="45" spans="1:5" x14ac:dyDescent="0.25">
      <c r="A45" t="s">
        <v>93</v>
      </c>
      <c r="B45">
        <v>4337</v>
      </c>
      <c r="C45">
        <v>391.8</v>
      </c>
    </row>
    <row r="46" spans="1:5" x14ac:dyDescent="0.25">
      <c r="A46" t="s">
        <v>94</v>
      </c>
      <c r="B46">
        <v>5040</v>
      </c>
      <c r="C46">
        <v>465</v>
      </c>
    </row>
    <row r="47" spans="1:5" x14ac:dyDescent="0.25">
      <c r="A47" t="s">
        <v>95</v>
      </c>
      <c r="B47">
        <v>4290</v>
      </c>
      <c r="C47">
        <v>363.6</v>
      </c>
    </row>
    <row r="48" spans="1:5" x14ac:dyDescent="0.25">
      <c r="A48" t="s">
        <v>96</v>
      </c>
      <c r="B48">
        <v>2142</v>
      </c>
      <c r="C48">
        <v>178.4</v>
      </c>
    </row>
    <row r="49" spans="1:3" x14ac:dyDescent="0.25">
      <c r="A49" t="s">
        <v>97</v>
      </c>
      <c r="B49">
        <v>5790</v>
      </c>
      <c r="C49">
        <v>566.70000000000005</v>
      </c>
    </row>
    <row r="50" spans="1:3" x14ac:dyDescent="0.25">
      <c r="A50" t="s">
        <v>98</v>
      </c>
      <c r="B50">
        <v>4284</v>
      </c>
      <c r="C50">
        <v>356.8</v>
      </c>
    </row>
    <row r="51" spans="1:3" x14ac:dyDescent="0.25">
      <c r="A51" t="s">
        <v>99</v>
      </c>
      <c r="B51">
        <v>2994</v>
      </c>
      <c r="C51">
        <v>278.8</v>
      </c>
    </row>
    <row r="52" spans="1:3" x14ac:dyDescent="0.25">
      <c r="A52" t="s">
        <v>100</v>
      </c>
      <c r="B52">
        <v>798</v>
      </c>
      <c r="C52">
        <v>103</v>
      </c>
    </row>
    <row r="53" spans="1:3" x14ac:dyDescent="0.25">
      <c r="A53" t="s">
        <v>101</v>
      </c>
      <c r="B53">
        <v>2400</v>
      </c>
      <c r="C53">
        <v>198.4</v>
      </c>
    </row>
    <row r="54" spans="1:3" x14ac:dyDescent="0.25">
      <c r="A54" t="s">
        <v>102</v>
      </c>
      <c r="B54">
        <v>4800</v>
      </c>
      <c r="C54">
        <v>396.8</v>
      </c>
    </row>
    <row r="55" spans="1:3" x14ac:dyDescent="0.25">
      <c r="A55" t="s">
        <v>103</v>
      </c>
      <c r="B55">
        <v>1345</v>
      </c>
      <c r="C55" s="9">
        <v>129.1</v>
      </c>
    </row>
    <row r="56" spans="1:3" x14ac:dyDescent="0.25">
      <c r="A56" t="s">
        <v>104</v>
      </c>
      <c r="B56">
        <v>2690</v>
      </c>
      <c r="C56" s="9">
        <v>258.2</v>
      </c>
    </row>
    <row r="57" spans="1:3" x14ac:dyDescent="0.25">
      <c r="A57" t="s">
        <v>105</v>
      </c>
      <c r="B57">
        <v>2798</v>
      </c>
      <c r="C57" s="9">
        <v>349.6</v>
      </c>
    </row>
    <row r="58" spans="1:3" x14ac:dyDescent="0.25">
      <c r="A58" t="s">
        <v>106</v>
      </c>
      <c r="B58">
        <v>2441</v>
      </c>
      <c r="C58" s="9">
        <v>201.5</v>
      </c>
    </row>
    <row r="59" spans="1:3" x14ac:dyDescent="0.25">
      <c r="A59" t="s">
        <v>107</v>
      </c>
      <c r="B59">
        <v>4882</v>
      </c>
      <c r="C59" s="9">
        <v>403</v>
      </c>
    </row>
    <row r="60" spans="1:3" x14ac:dyDescent="0.25">
      <c r="A60" t="s">
        <v>108</v>
      </c>
      <c r="B60">
        <v>3664</v>
      </c>
      <c r="C60" s="9">
        <v>482.9</v>
      </c>
    </row>
    <row r="61" spans="1:3" x14ac:dyDescent="0.25">
      <c r="A61" t="s">
        <v>109</v>
      </c>
      <c r="B61">
        <v>2822</v>
      </c>
      <c r="C61" s="9">
        <v>251.1</v>
      </c>
    </row>
    <row r="62" spans="1:3" x14ac:dyDescent="0.25">
      <c r="A62" t="s">
        <v>110</v>
      </c>
      <c r="B62">
        <v>8986</v>
      </c>
      <c r="C62" s="9">
        <v>531.79999999999995</v>
      </c>
    </row>
    <row r="63" spans="1:3" x14ac:dyDescent="0.25">
      <c r="A63" t="s">
        <v>111</v>
      </c>
      <c r="B63">
        <v>7603</v>
      </c>
      <c r="C63" s="9">
        <v>340.5</v>
      </c>
    </row>
    <row r="64" spans="1:3" x14ac:dyDescent="0.25">
      <c r="A64" t="s">
        <v>112</v>
      </c>
      <c r="B64">
        <v>1894</v>
      </c>
      <c r="C64" s="9">
        <v>164.1</v>
      </c>
    </row>
    <row r="65" spans="1:3" x14ac:dyDescent="0.25">
      <c r="A65" t="s">
        <v>113</v>
      </c>
      <c r="B65">
        <v>3788</v>
      </c>
      <c r="C65" s="9">
        <v>328.2</v>
      </c>
    </row>
    <row r="66" spans="1:3" x14ac:dyDescent="0.25">
      <c r="A66" t="s">
        <v>114</v>
      </c>
      <c r="B66">
        <v>3458</v>
      </c>
      <c r="C66" s="9">
        <v>320</v>
      </c>
    </row>
    <row r="67" spans="1:3" x14ac:dyDescent="0.25">
      <c r="A67" t="s">
        <v>115</v>
      </c>
      <c r="B67">
        <v>5778</v>
      </c>
      <c r="C67" s="9">
        <v>462.2</v>
      </c>
    </row>
    <row r="68" spans="1:3" x14ac:dyDescent="0.25">
      <c r="A68" t="s">
        <v>116</v>
      </c>
      <c r="B68">
        <v>1780</v>
      </c>
      <c r="C68" s="9">
        <v>156.69999999999999</v>
      </c>
    </row>
    <row r="69" spans="1:3" x14ac:dyDescent="0.25">
      <c r="A69" t="s">
        <v>117</v>
      </c>
      <c r="B69">
        <v>2581</v>
      </c>
      <c r="C69" s="9">
        <v>246.5</v>
      </c>
    </row>
    <row r="70" spans="1:3" x14ac:dyDescent="0.25">
      <c r="A70" t="s">
        <v>118</v>
      </c>
      <c r="B70">
        <v>4437</v>
      </c>
      <c r="C70" s="9">
        <v>399.1</v>
      </c>
    </row>
    <row r="71" spans="1:3" x14ac:dyDescent="0.25">
      <c r="A71" t="s">
        <v>119</v>
      </c>
      <c r="B71">
        <v>2541</v>
      </c>
      <c r="C71" s="9">
        <v>253.8</v>
      </c>
    </row>
    <row r="72" spans="1:3" x14ac:dyDescent="0.25">
      <c r="A72" t="s">
        <v>120</v>
      </c>
      <c r="B72">
        <v>3560</v>
      </c>
      <c r="C72" s="9">
        <v>313.39999999999998</v>
      </c>
    </row>
    <row r="73" spans="1:3" x14ac:dyDescent="0.25">
      <c r="A73" t="s">
        <v>121</v>
      </c>
      <c r="B73">
        <v>5810</v>
      </c>
      <c r="C73" s="9">
        <v>332.4</v>
      </c>
    </row>
    <row r="74" spans="1:3" x14ac:dyDescent="0.25">
      <c r="A74" t="s">
        <v>122</v>
      </c>
      <c r="B74">
        <v>4860</v>
      </c>
    </row>
    <row r="75" spans="1:3" x14ac:dyDescent="0.25">
      <c r="A75" t="s">
        <v>123</v>
      </c>
      <c r="B75">
        <v>2404</v>
      </c>
      <c r="C75">
        <v>198.3</v>
      </c>
    </row>
    <row r="76" spans="1:3" x14ac:dyDescent="0.25">
      <c r="A76" t="s">
        <v>124</v>
      </c>
      <c r="B76">
        <v>2929</v>
      </c>
      <c r="C76">
        <v>227.6</v>
      </c>
    </row>
    <row r="77" spans="1:3" x14ac:dyDescent="0.25">
      <c r="A77" t="s">
        <v>125</v>
      </c>
      <c r="B77">
        <v>1934</v>
      </c>
      <c r="C77">
        <v>170.3</v>
      </c>
    </row>
    <row r="78" spans="1:3" x14ac:dyDescent="0.25">
      <c r="A78" t="s">
        <v>126</v>
      </c>
      <c r="B78">
        <v>6488</v>
      </c>
      <c r="C78">
        <v>496.5</v>
      </c>
    </row>
    <row r="79" spans="1:3" x14ac:dyDescent="0.25">
      <c r="A79" t="s">
        <v>127</v>
      </c>
      <c r="B79">
        <v>1894</v>
      </c>
      <c r="C79">
        <v>164.1</v>
      </c>
    </row>
    <row r="80" spans="1:3" x14ac:dyDescent="0.25">
      <c r="A80" t="s">
        <v>128</v>
      </c>
      <c r="B80">
        <v>1723</v>
      </c>
      <c r="C80">
        <v>190.3</v>
      </c>
    </row>
    <row r="81" spans="1:3" x14ac:dyDescent="0.25">
      <c r="A81" t="s">
        <v>129</v>
      </c>
      <c r="B81">
        <v>1844</v>
      </c>
      <c r="C81">
        <v>164.5</v>
      </c>
    </row>
    <row r="82" spans="1:3" x14ac:dyDescent="0.25">
      <c r="A82" t="s">
        <v>130</v>
      </c>
      <c r="B82">
        <v>2470</v>
      </c>
      <c r="C82">
        <v>219.4</v>
      </c>
    </row>
    <row r="83" spans="1:3" x14ac:dyDescent="0.25">
      <c r="A83" t="s">
        <v>131</v>
      </c>
      <c r="B83">
        <v>896</v>
      </c>
      <c r="C83">
        <v>115.9</v>
      </c>
    </row>
    <row r="84" spans="1:3" x14ac:dyDescent="0.25">
      <c r="A84" t="s">
        <v>132</v>
      </c>
      <c r="B84">
        <v>2689</v>
      </c>
      <c r="C84">
        <v>214.8</v>
      </c>
    </row>
    <row r="85" spans="1:3" x14ac:dyDescent="0.25">
      <c r="A85" t="s">
        <v>133</v>
      </c>
      <c r="B85">
        <v>383</v>
      </c>
      <c r="C85">
        <v>55.7</v>
      </c>
    </row>
    <row r="86" spans="1:3" x14ac:dyDescent="0.25">
      <c r="A86" t="s">
        <v>134</v>
      </c>
      <c r="B86">
        <v>1602</v>
      </c>
      <c r="C86">
        <v>179.6</v>
      </c>
    </row>
    <row r="87" spans="1:3" x14ac:dyDescent="0.25">
      <c r="A87" t="s">
        <v>135</v>
      </c>
      <c r="B87">
        <v>515</v>
      </c>
      <c r="C87">
        <v>64</v>
      </c>
    </row>
    <row r="88" spans="1:3" x14ac:dyDescent="0.25">
      <c r="A88" t="s">
        <v>136</v>
      </c>
      <c r="B88">
        <v>761</v>
      </c>
      <c r="C88">
        <v>97.1</v>
      </c>
    </row>
    <row r="89" spans="1:3" x14ac:dyDescent="0.25">
      <c r="A89" t="s">
        <v>137</v>
      </c>
      <c r="B89">
        <v>1780</v>
      </c>
      <c r="C89">
        <v>156.69999999999999</v>
      </c>
    </row>
    <row r="90" spans="1:3" x14ac:dyDescent="0.25">
      <c r="A90" t="s">
        <v>138</v>
      </c>
      <c r="B90">
        <v>1204</v>
      </c>
      <c r="C90">
        <v>126.7</v>
      </c>
    </row>
    <row r="91" spans="1:3" x14ac:dyDescent="0.25">
      <c r="A91" t="s">
        <v>139</v>
      </c>
      <c r="B91">
        <v>2230</v>
      </c>
      <c r="C91">
        <v>220.4</v>
      </c>
    </row>
    <row r="92" spans="1:3" x14ac:dyDescent="0.25">
      <c r="A92" t="s">
        <v>140</v>
      </c>
      <c r="B92">
        <v>724</v>
      </c>
      <c r="C92">
        <v>110</v>
      </c>
    </row>
    <row r="93" spans="1:3" x14ac:dyDescent="0.25">
      <c r="A93" t="s">
        <v>141</v>
      </c>
      <c r="B93">
        <v>3861</v>
      </c>
      <c r="C93">
        <v>345.4</v>
      </c>
    </row>
    <row r="94" spans="1:3" x14ac:dyDescent="0.25">
      <c r="A94" t="s">
        <v>142</v>
      </c>
      <c r="B94">
        <v>922</v>
      </c>
      <c r="C94">
        <v>117.4</v>
      </c>
    </row>
    <row r="95" spans="1:3" x14ac:dyDescent="0.25">
      <c r="A95" t="s">
        <v>143</v>
      </c>
      <c r="B95">
        <v>2763</v>
      </c>
      <c r="C95">
        <v>253.8</v>
      </c>
    </row>
    <row r="96" spans="1:3" x14ac:dyDescent="0.25">
      <c r="A96" t="s">
        <v>144</v>
      </c>
      <c r="B96">
        <v>2602</v>
      </c>
      <c r="C96">
        <v>214.6</v>
      </c>
    </row>
    <row r="97" spans="1:3" x14ac:dyDescent="0.25">
      <c r="A97" t="s">
        <v>145</v>
      </c>
      <c r="B97">
        <v>2101</v>
      </c>
      <c r="C97">
        <v>205.8</v>
      </c>
    </row>
    <row r="98" spans="1:3" x14ac:dyDescent="0.25">
      <c r="A98" t="s">
        <v>146</v>
      </c>
      <c r="B98">
        <v>3745</v>
      </c>
      <c r="C98">
        <v>278</v>
      </c>
    </row>
    <row r="99" spans="1:3" x14ac:dyDescent="0.25">
      <c r="A99" t="s">
        <v>147</v>
      </c>
      <c r="B99">
        <v>1460</v>
      </c>
      <c r="C99">
        <v>140.69999999999999</v>
      </c>
    </row>
    <row r="100" spans="1:3" x14ac:dyDescent="0.25">
      <c r="A100" t="s">
        <v>148</v>
      </c>
      <c r="B100">
        <v>1794</v>
      </c>
      <c r="C100">
        <v>149.30000000000001</v>
      </c>
    </row>
    <row r="101" spans="1:3" x14ac:dyDescent="0.25">
      <c r="A101" t="s">
        <v>149</v>
      </c>
      <c r="B101">
        <v>1241</v>
      </c>
      <c r="C101">
        <v>123.5</v>
      </c>
    </row>
    <row r="102" spans="1:3" x14ac:dyDescent="0.25">
      <c r="A102" t="s">
        <v>150</v>
      </c>
      <c r="B102">
        <v>837</v>
      </c>
      <c r="C102">
        <v>113.6</v>
      </c>
    </row>
    <row r="103" spans="1:3" x14ac:dyDescent="0.25">
      <c r="A103" t="s">
        <v>151</v>
      </c>
      <c r="B103">
        <v>1273</v>
      </c>
      <c r="C103">
        <v>125.6</v>
      </c>
    </row>
    <row r="104" spans="1:3" x14ac:dyDescent="0.25">
      <c r="A104" t="s">
        <v>152</v>
      </c>
      <c r="B104">
        <v>547</v>
      </c>
      <c r="C104">
        <v>82.2</v>
      </c>
    </row>
    <row r="105" spans="1:3" x14ac:dyDescent="0.25">
      <c r="A105" t="s">
        <v>153</v>
      </c>
      <c r="B105">
        <v>3350</v>
      </c>
      <c r="C105">
        <v>298.89999999999998</v>
      </c>
    </row>
    <row r="106" spans="1:3" x14ac:dyDescent="0.25">
      <c r="A106" t="s">
        <v>154</v>
      </c>
      <c r="B106">
        <v>2803</v>
      </c>
      <c r="C106">
        <v>216.7</v>
      </c>
    </row>
    <row r="107" spans="1:3" x14ac:dyDescent="0.25">
      <c r="A107" t="s">
        <v>155</v>
      </c>
      <c r="B107">
        <v>563</v>
      </c>
      <c r="C107">
        <v>91.9</v>
      </c>
    </row>
    <row r="109" spans="1:3" x14ac:dyDescent="0.25">
      <c r="A109" t="s">
        <v>165</v>
      </c>
      <c r="B109" s="30">
        <v>249</v>
      </c>
      <c r="C109" s="25">
        <v>34.79</v>
      </c>
    </row>
    <row r="110" spans="1:3" x14ac:dyDescent="0.25">
      <c r="A110" t="s">
        <v>166</v>
      </c>
      <c r="B110">
        <v>183</v>
      </c>
      <c r="C110">
        <v>46.4</v>
      </c>
    </row>
    <row r="111" spans="1:3" x14ac:dyDescent="0.25">
      <c r="A111" t="s">
        <v>167</v>
      </c>
      <c r="B111" s="30">
        <v>380</v>
      </c>
      <c r="C111" s="25">
        <v>42.86</v>
      </c>
    </row>
    <row r="112" spans="1:3" x14ac:dyDescent="0.25">
      <c r="A112" t="s">
        <v>168</v>
      </c>
      <c r="B112" s="26">
        <v>293</v>
      </c>
      <c r="C112" s="26">
        <v>136.80000000000001</v>
      </c>
    </row>
    <row r="113" spans="1:3" x14ac:dyDescent="0.25">
      <c r="A113" t="s">
        <v>169</v>
      </c>
      <c r="B113" s="26">
        <v>325</v>
      </c>
      <c r="C113" s="26">
        <v>74.400000000000006</v>
      </c>
    </row>
    <row r="114" spans="1:3" x14ac:dyDescent="0.25">
      <c r="A114" t="s">
        <v>170</v>
      </c>
      <c r="B114" s="26">
        <v>209</v>
      </c>
      <c r="C114" s="26">
        <v>51.6</v>
      </c>
    </row>
    <row r="115" spans="1:3" x14ac:dyDescent="0.25">
      <c r="A115" t="s">
        <v>171</v>
      </c>
      <c r="B115" s="30">
        <v>220</v>
      </c>
      <c r="C115" s="25">
        <v>34.299999999999997</v>
      </c>
    </row>
    <row r="116" spans="1:3" x14ac:dyDescent="0.25">
      <c r="A116" t="s">
        <v>172</v>
      </c>
      <c r="B116" s="26">
        <v>113</v>
      </c>
      <c r="C116" s="26">
        <v>32.5</v>
      </c>
    </row>
  </sheetData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08D462690BD6E4487A6CBC0E1D42A8C" ma:contentTypeVersion="12" ma:contentTypeDescription="Create a new document." ma:contentTypeScope="" ma:versionID="6bafe3a2d9d1feded7eee10eb6a0d276">
  <xsd:schema xmlns:xsd="http://www.w3.org/2001/XMLSchema" xmlns:xs="http://www.w3.org/2001/XMLSchema" xmlns:p="http://schemas.microsoft.com/office/2006/metadata/properties" xmlns:ns2="c2fa8dc1-7db4-4e98-bd3f-01ae43eb89b8" xmlns:ns3="1510b195-def2-4e15-86e8-a8c320f8cd4d" targetNamespace="http://schemas.microsoft.com/office/2006/metadata/properties" ma:root="true" ma:fieldsID="81f7c80ed3aa8b2a80f9544f0b34454b" ns2:_="" ns3:_="">
    <xsd:import namespace="c2fa8dc1-7db4-4e98-bd3f-01ae43eb89b8"/>
    <xsd:import namespace="1510b195-def2-4e15-86e8-a8c320f8cd4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fa8dc1-7db4-4e98-bd3f-01ae43eb89b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10b195-def2-4e15-86e8-a8c320f8cd4d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30B25EB-1751-4492-A271-2924EF73E12B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c2fa8dc1-7db4-4e98-bd3f-01ae43eb89b8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1510b195-def2-4e15-86e8-a8c320f8cd4d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9DD80D1-CE8C-4395-AC24-5ECB492805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2fa8dc1-7db4-4e98-bd3f-01ae43eb89b8"/>
    <ds:schemaRef ds:uri="1510b195-def2-4e15-86e8-a8c320f8cd4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765C2F-482D-46C0-825A-F0114BC1C83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Algengar ferðir</vt:lpstr>
      <vt:lpstr>Ýmsir flugleggir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Stella Aðalsteinsdóttir</dc:creator>
  <cp:lastModifiedBy>Birgitta Steingrímsdóttir</cp:lastModifiedBy>
  <cp:lastPrinted>2018-03-13T13:35:12Z</cp:lastPrinted>
  <dcterms:created xsi:type="dcterms:W3CDTF">2018-01-30T17:59:39Z</dcterms:created>
  <dcterms:modified xsi:type="dcterms:W3CDTF">2021-02-12T16:43:39Z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0x010100708D462690BD6E4487A6CBC0E1D42A8C</vt:lpwstr>
  </property>
</Properties>
</file>